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1"/>
  </bookViews>
  <sheets>
    <sheet name="List1" sheetId="1" r:id="rId1"/>
    <sheet name="I-VI-21" sheetId="2" r:id="rId2"/>
  </sheets>
  <definedNames>
    <definedName name="_xlnm.Print_Area" localSheetId="1">'I-VI-21'!$B$1:$I$113</definedName>
  </definedNames>
  <calcPr fullCalcOnLoad="1"/>
</workbook>
</file>

<file path=xl/sharedStrings.xml><?xml version="1.0" encoding="utf-8"?>
<sst xmlns="http://schemas.openxmlformats.org/spreadsheetml/2006/main" count="241" uniqueCount="211">
  <si>
    <t>34551 LIPIK</t>
  </si>
  <si>
    <t>BROJ KONTA</t>
  </si>
  <si>
    <t>VRSTA PRIHODA / IZDATAKA</t>
  </si>
  <si>
    <t xml:space="preserve">PRIHODI POSLOVANJA </t>
  </si>
  <si>
    <t>63</t>
  </si>
  <si>
    <t xml:space="preserve">Pomoći iz inozemstva (darovnice) i od subjekata unutar opće države </t>
  </si>
  <si>
    <t>64</t>
  </si>
  <si>
    <t xml:space="preserve">Prihodi od imovine </t>
  </si>
  <si>
    <t>641</t>
  </si>
  <si>
    <t xml:space="preserve">Prihodi od financijske imovine </t>
  </si>
  <si>
    <t xml:space="preserve">Prihodi od zateznih kamata </t>
  </si>
  <si>
    <t>65</t>
  </si>
  <si>
    <t xml:space="preserve">Prihodi od administrativnih pristojbi i po posebnim propisima </t>
  </si>
  <si>
    <t>652</t>
  </si>
  <si>
    <t xml:space="preserve">Prihodi po posebnim propisima </t>
  </si>
  <si>
    <t xml:space="preserve">Ostali prihodi </t>
  </si>
  <si>
    <t xml:space="preserve">Prihodi iz proračuna za financiranje redovne djelatnosti korisnika proračuna </t>
  </si>
  <si>
    <t>Prihodi za financiranje rashoda poslovanja</t>
  </si>
  <si>
    <t>3</t>
  </si>
  <si>
    <t xml:space="preserve">RASHODI POSLOVANJA </t>
  </si>
  <si>
    <t>31</t>
  </si>
  <si>
    <t xml:space="preserve">Rashodi za zaposlene </t>
  </si>
  <si>
    <t>311</t>
  </si>
  <si>
    <t xml:space="preserve">Plaće </t>
  </si>
  <si>
    <t>3111</t>
  </si>
  <si>
    <t>Plaće za redovan rad</t>
  </si>
  <si>
    <t>312</t>
  </si>
  <si>
    <t xml:space="preserve">Ostali rashodi za zaposlene </t>
  </si>
  <si>
    <t>313</t>
  </si>
  <si>
    <t xml:space="preserve">Doprinosi na plaće </t>
  </si>
  <si>
    <t>3132</t>
  </si>
  <si>
    <t>Doprinosi za zdravstveno osiguranje</t>
  </si>
  <si>
    <t>32</t>
  </si>
  <si>
    <t xml:space="preserve">Materijalni rashodi </t>
  </si>
  <si>
    <t>321</t>
  </si>
  <si>
    <t xml:space="preserve">Naknade troškova zaposlenima </t>
  </si>
  <si>
    <t>Stručno usavršavanje zaposlenika</t>
  </si>
  <si>
    <t>322</t>
  </si>
  <si>
    <t xml:space="preserve">Rashodi za materijal i energiju </t>
  </si>
  <si>
    <t>3225</t>
  </si>
  <si>
    <t>323</t>
  </si>
  <si>
    <t xml:space="preserve">Rashodi za usluge </t>
  </si>
  <si>
    <t>Usluge promidžbe i informiranja</t>
  </si>
  <si>
    <t>3238</t>
  </si>
  <si>
    <t>Računalne usluge</t>
  </si>
  <si>
    <t>329</t>
  </si>
  <si>
    <t xml:space="preserve">Ostali nespomenuti rashodi poslovanja </t>
  </si>
  <si>
    <t>3291</t>
  </si>
  <si>
    <t>Naknade za rad predstavničkih i izvršnih tijela, povjerenstava i slično</t>
  </si>
  <si>
    <t>3293</t>
  </si>
  <si>
    <t>Reprezentacija</t>
  </si>
  <si>
    <t>3294</t>
  </si>
  <si>
    <t>Članarine</t>
  </si>
  <si>
    <t>34</t>
  </si>
  <si>
    <t xml:space="preserve">Financijski rashodi </t>
  </si>
  <si>
    <t>343</t>
  </si>
  <si>
    <t xml:space="preserve">Ostali financijski rashodi </t>
  </si>
  <si>
    <t>3431</t>
  </si>
  <si>
    <t>Bankarske usluge i usluge platnog prometa</t>
  </si>
  <si>
    <t xml:space="preserve"> </t>
  </si>
  <si>
    <t>Višak prihoda poslovanja - preneseni</t>
  </si>
  <si>
    <t>96</t>
  </si>
  <si>
    <t>Obračunati prihodi poslovanja - nenaplaćeni</t>
  </si>
  <si>
    <t>Uredska oprema i namještaj</t>
  </si>
  <si>
    <t>4</t>
  </si>
  <si>
    <t xml:space="preserve">Rashodi za nabavu nefinancijske imovine </t>
  </si>
  <si>
    <t>42</t>
  </si>
  <si>
    <t xml:space="preserve">Rashodi za nabavu proizvedene dugotrajne imovine </t>
  </si>
  <si>
    <t>421</t>
  </si>
  <si>
    <t>4212</t>
  </si>
  <si>
    <t>422</t>
  </si>
  <si>
    <t xml:space="preserve">Postrojenja i oprema </t>
  </si>
  <si>
    <t xml:space="preserve">Manjak prihoda od nefinancijske imovine - preneseni </t>
  </si>
  <si>
    <t>96, 97</t>
  </si>
  <si>
    <t xml:space="preserve">Obračunati prihodi - nenaplaćeni </t>
  </si>
  <si>
    <t xml:space="preserve">UKUPNI PRIHODI I PRIMICI </t>
  </si>
  <si>
    <t xml:space="preserve">UKUPNI RASHODI I IZDACI </t>
  </si>
  <si>
    <t>9221-9222</t>
  </si>
  <si>
    <t xml:space="preserve">Višak prihoda i primitaka raspoloživ u sljedećem razdoblju </t>
  </si>
  <si>
    <t>Zakonski predstavnik
(potpis)</t>
  </si>
  <si>
    <t>Participacija</t>
  </si>
  <si>
    <t>Namirnice</t>
  </si>
  <si>
    <t>Kamate na depozite po viđenju</t>
  </si>
  <si>
    <t xml:space="preserve">Sitni inventar i auto gume                                                     </t>
  </si>
  <si>
    <t>Nagrade</t>
  </si>
  <si>
    <t>Grafičke i tiskarske usluge</t>
  </si>
  <si>
    <t>Index
(5/4 * 100)</t>
  </si>
  <si>
    <t>9221</t>
  </si>
  <si>
    <t>9222</t>
  </si>
  <si>
    <t>Materijal i dijelovi za tekuće održ.građ.objekata</t>
  </si>
  <si>
    <t>Usluge tekućeg i investicijskog održavanja-objekata</t>
  </si>
  <si>
    <t>Ugovori o djelu</t>
  </si>
  <si>
    <t>Građevinski objekti</t>
  </si>
  <si>
    <t xml:space="preserve">                                 Telefon za kontakt: </t>
  </si>
  <si>
    <t>683</t>
  </si>
  <si>
    <t>671</t>
  </si>
  <si>
    <t>67</t>
  </si>
  <si>
    <t>Rashodi protokola (vijenci,cvijeće, svijeće)</t>
  </si>
  <si>
    <t>SLAVONSKA 40</t>
  </si>
  <si>
    <t>DJEČJI VRTIĆ KOCKICA LIPIK</t>
  </si>
  <si>
    <t>Pomoći iz proračuna</t>
  </si>
  <si>
    <t>6413</t>
  </si>
  <si>
    <t>6414</t>
  </si>
  <si>
    <t>6526</t>
  </si>
  <si>
    <t>6711</t>
  </si>
  <si>
    <t>68</t>
  </si>
  <si>
    <t>6831</t>
  </si>
  <si>
    <t>3121</t>
  </si>
  <si>
    <t>3211</t>
  </si>
  <si>
    <t>Službena putovanja</t>
  </si>
  <si>
    <t>3212</t>
  </si>
  <si>
    <t>Naknade za prijevoz</t>
  </si>
  <si>
    <t>3213</t>
  </si>
  <si>
    <t>3221</t>
  </si>
  <si>
    <t>Uredski materijal i oslali matrijalni rashodi</t>
  </si>
  <si>
    <t>3222</t>
  </si>
  <si>
    <t>3223</t>
  </si>
  <si>
    <t>Energija</t>
  </si>
  <si>
    <t>3224</t>
  </si>
  <si>
    <t>3227</t>
  </si>
  <si>
    <t>Službena, radna i zaštitna odjeća i obuća</t>
  </si>
  <si>
    <t>3231</t>
  </si>
  <si>
    <t>Usluge telefona, telefaksa ,pošte</t>
  </si>
  <si>
    <t>3232</t>
  </si>
  <si>
    <t>3233</t>
  </si>
  <si>
    <t>3234</t>
  </si>
  <si>
    <t>Komunalne usluge</t>
  </si>
  <si>
    <t>3236</t>
  </si>
  <si>
    <t>Zdravstvene usluge</t>
  </si>
  <si>
    <t>3237</t>
  </si>
  <si>
    <t>3239</t>
  </si>
  <si>
    <t>3292</t>
  </si>
  <si>
    <t xml:space="preserve">Premija osiguranja </t>
  </si>
  <si>
    <t>3295</t>
  </si>
  <si>
    <t>Pristojbe i naknade</t>
  </si>
  <si>
    <t>3299</t>
  </si>
  <si>
    <t>Manjak prihoda poslovanja - preneseni</t>
  </si>
  <si>
    <t>4221</t>
  </si>
  <si>
    <t>4227</t>
  </si>
  <si>
    <t>Uređaji i strojevi</t>
  </si>
  <si>
    <t xml:space="preserve">Višak prihoda od nefinancijske imovine - preneseni </t>
  </si>
  <si>
    <t>6361</t>
  </si>
  <si>
    <t>Tekuće pomoći iz nenadležnog proračuna</t>
  </si>
  <si>
    <t>6362</t>
  </si>
  <si>
    <t xml:space="preserve">Kapitalne pomoći iz nenadležnog proračuna </t>
  </si>
  <si>
    <t>6712</t>
  </si>
  <si>
    <t>4222</t>
  </si>
  <si>
    <t>Komunikacijska oprema</t>
  </si>
  <si>
    <r>
      <t>VIŠAK</t>
    </r>
    <r>
      <rPr>
        <sz val="10"/>
        <color indexed="10"/>
        <rFont val="Arial"/>
        <family val="2"/>
      </rPr>
      <t xml:space="preserve">/MANJAK </t>
    </r>
    <r>
      <rPr>
        <sz val="10"/>
        <rFont val="Arial"/>
        <family val="0"/>
      </rPr>
      <t xml:space="preserve">PRIHODA I PRIMITAKA </t>
    </r>
  </si>
  <si>
    <t>034 / 314 - 371</t>
  </si>
  <si>
    <t>636</t>
  </si>
  <si>
    <t>66</t>
  </si>
  <si>
    <t>Prihodi od prodaje proizvoda - vlastiti prihod</t>
  </si>
  <si>
    <t>661</t>
  </si>
  <si>
    <t>6615</t>
  </si>
  <si>
    <t>Prihodi od pruženih usluga</t>
  </si>
  <si>
    <r>
      <rPr>
        <b/>
        <sz val="10"/>
        <color indexed="10"/>
        <rFont val="Arial"/>
        <family val="2"/>
      </rPr>
      <t>Manjak</t>
    </r>
    <r>
      <rPr>
        <b/>
        <sz val="10"/>
        <rFont val="Arial"/>
        <family val="2"/>
      </rPr>
      <t xml:space="preserve"> prihoda i primitaka raspoloživ u sljedećem razdoblju </t>
    </r>
  </si>
  <si>
    <r>
      <rPr>
        <b/>
        <sz val="10"/>
        <rFont val="Arial"/>
        <family val="2"/>
      </rPr>
      <t>Višak/</t>
    </r>
    <r>
      <rPr>
        <sz val="10"/>
        <rFont val="Arial"/>
        <family val="2"/>
      </rPr>
      <t xml:space="preserve"> manjak prihoda i primitaka - preneseni </t>
    </r>
  </si>
  <si>
    <t>631</t>
  </si>
  <si>
    <t>Pomoći proračunu iz drugih proračuna</t>
  </si>
  <si>
    <t>6312</t>
  </si>
  <si>
    <t>Kapitalne pomoći od inozemnih vlada</t>
  </si>
  <si>
    <t>3113</t>
  </si>
  <si>
    <t>Plaće za prekovremeni rad</t>
  </si>
  <si>
    <t xml:space="preserve">Poslovni objekti </t>
  </si>
  <si>
    <t>Primljeni krediti</t>
  </si>
  <si>
    <t>Ostvareno I-XII 2020.</t>
  </si>
  <si>
    <t>3235</t>
  </si>
  <si>
    <t>84</t>
  </si>
  <si>
    <t>8443</t>
  </si>
  <si>
    <t>844</t>
  </si>
  <si>
    <t>Primljeni krediti od tuzemnih kreditnih institucija izvan javnog sektora</t>
  </si>
  <si>
    <t>Zakupnine i najamnine</t>
  </si>
  <si>
    <t>638</t>
  </si>
  <si>
    <t>Pomoći temeljem prijenosa EU sredstava</t>
  </si>
  <si>
    <t>6382</t>
  </si>
  <si>
    <t>Kapitalne pomoći temeljem prijenosa EU sredstava</t>
  </si>
  <si>
    <t>342</t>
  </si>
  <si>
    <t>Kamate na primljene kredite</t>
  </si>
  <si>
    <t>3423</t>
  </si>
  <si>
    <t>UKUPNI PRIHODI</t>
  </si>
  <si>
    <t>6</t>
  </si>
  <si>
    <t>IZVJEŠTAJ O IZVRŠENJU FINANCIJSKOG PLANA</t>
  </si>
  <si>
    <t>PLAN</t>
  </si>
  <si>
    <t>IZVRŠENJE</t>
  </si>
  <si>
    <t>Prihodi poslovanja ( 6 )</t>
  </si>
  <si>
    <t>Prihodi od zaduživanja ( 8 )</t>
  </si>
  <si>
    <t>Rashodi poslovanja (3 )</t>
  </si>
  <si>
    <t>Rasodi za nabavu nefinancijske imovine (4)</t>
  </si>
  <si>
    <t>96 - Obračunati prihodi poslovanja</t>
  </si>
  <si>
    <t xml:space="preserve">Plan  2021. </t>
  </si>
  <si>
    <t>653</t>
  </si>
  <si>
    <t>Komunalni doprinosi i naknade</t>
  </si>
  <si>
    <t>6533</t>
  </si>
  <si>
    <t>Naknade za priključak</t>
  </si>
  <si>
    <t>5</t>
  </si>
  <si>
    <t>Izdaci za financijsku imovinu i otplae zajmova</t>
  </si>
  <si>
    <t>54</t>
  </si>
  <si>
    <t>Izdaci za otplatu glavnice primljenih kredita</t>
  </si>
  <si>
    <t>542</t>
  </si>
  <si>
    <t>Otplata glavnice primljenih kredita</t>
  </si>
  <si>
    <t>5422</t>
  </si>
  <si>
    <t xml:space="preserve">Višak prihoda od financijske imovine - preneseni </t>
  </si>
  <si>
    <t>Višak prihoda iz 2020. godine</t>
  </si>
  <si>
    <t>Izdaci za financijsku imovinu</t>
  </si>
  <si>
    <t>Ostvareno I-VI 2021.</t>
  </si>
  <si>
    <t>IZVJEŠĆE O IZVRŠENJU FINANCIJSKOG PLANA  za razdoblje     01.01.-30.06.2021.</t>
  </si>
  <si>
    <t>Lipik,       09.07.2021.                Osoba za kontaktiranje: LUCIJA KOZIĆ</t>
  </si>
  <si>
    <t>Lipik, 09.7.2021.</t>
  </si>
  <si>
    <t>DJEČJEG VRTIĆA KOCKICA LIPIK ZA 1.1.-30.6.2021. GODINU</t>
  </si>
  <si>
    <t>Višak prihoda           / (6+7) - (3+4)</t>
  </si>
</sst>
</file>

<file path=xl/styles.xml><?xml version="1.0" encoding="utf-8"?>
<styleSheet xmlns="http://schemas.openxmlformats.org/spreadsheetml/2006/main">
  <numFmts count="5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00000"/>
    <numFmt numFmtId="166" formatCode="#,##0.00\ &quot;kn&quot;"/>
    <numFmt numFmtId="167" formatCode="#,##0\ &quot;kn&quot;"/>
    <numFmt numFmtId="168" formatCode="d\.\ m\.\ yyyy\."/>
    <numFmt numFmtId="169" formatCode="00000000000"/>
    <numFmt numFmtId="170" formatCode="&quot;Da&quot;;&quot;Da&quot;;&quot;Ne&quot;"/>
    <numFmt numFmtId="171" formatCode="&quot;Istinito&quot;;&quot;Istinito&quot;;&quot;Neistinito&quot;"/>
    <numFmt numFmtId="172" formatCode="&quot;Uključeno&quot;;&quot;Uključeno&quot;;&quot;Isključeno&quot;"/>
    <numFmt numFmtId="173" formatCode="#,##0&quot;kn&quot;;\-#,##0&quot;kn&quot;"/>
    <numFmt numFmtId="174" formatCode="#,##0&quot;kn&quot;;[Red]\-#,##0&quot;kn&quot;"/>
    <numFmt numFmtId="175" formatCode="#,##0.00&quot;kn&quot;;\-#,##0.00&quot;kn&quot;"/>
    <numFmt numFmtId="176" formatCode="#,##0.00&quot;kn&quot;;[Red]\-#,##0.00&quot;kn&quot;"/>
    <numFmt numFmtId="177" formatCode="_-* #,##0&quot;kn&quot;_-;\-* #,##0&quot;kn&quot;_-;_-* &quot;-&quot;&quot;kn&quot;_-;_-@_-"/>
    <numFmt numFmtId="178" formatCode="_-* #,##0_k_n_-;\-* #,##0_k_n_-;_-* &quot;-&quot;_k_n_-;_-@_-"/>
    <numFmt numFmtId="179" formatCode="_-* #,##0.00&quot;kn&quot;_-;\-* #,##0.00&quot;kn&quot;_-;_-* &quot;-&quot;??&quot;kn&quot;_-;_-@_-"/>
    <numFmt numFmtId="180" formatCode="_-* #,##0.00_k_n_-;\-* #,##0.00_k_n_-;_-* &quot;-&quot;??_k_n_-;_-@_-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000"/>
    <numFmt numFmtId="186" formatCode="#,##0.00&quot; kn&quot;;\-#,##0.00&quot; kn&quot;"/>
    <numFmt numFmtId="187" formatCode="0.0000000000"/>
    <numFmt numFmtId="188" formatCode="00"/>
    <numFmt numFmtId="189" formatCode="0.0"/>
    <numFmt numFmtId="190" formatCode="mm/dd/yy"/>
    <numFmt numFmtId="191" formatCode="[$-41A]d\.\ mmmm\ yyyy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yyyy/m/d;@"/>
    <numFmt numFmtId="197" formatCode="0,"/>
    <numFmt numFmtId="198" formatCode="0."/>
    <numFmt numFmtId="199" formatCode="#0,"/>
    <numFmt numFmtId="200" formatCode="#,"/>
    <numFmt numFmtId="201" formatCode="yyyy/mm/dd"/>
    <numFmt numFmtId="202" formatCode="00000000"/>
    <numFmt numFmtId="203" formatCode="0000"/>
    <numFmt numFmtId="204" formatCode="000\-00\-0000"/>
    <numFmt numFmtId="205" formatCode="#,##0.000"/>
    <numFmt numFmtId="206" formatCode="&quot;True&quot;;&quot;True&quot;;&quot;False&quot;"/>
    <numFmt numFmtId="207" formatCode="[$¥€-2]\ #,##0.00_);[Red]\([$€-2]\ #,##0.00\)"/>
  </numFmts>
  <fonts count="5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MS Sans Serif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sz val="10"/>
      <name val="Arial CE"/>
      <family val="2"/>
    </font>
    <font>
      <sz val="9"/>
      <color indexed="8"/>
      <name val="Arial CE"/>
      <family val="0"/>
    </font>
    <font>
      <sz val="9"/>
      <name val="Arial CE"/>
      <family val="2"/>
    </font>
    <font>
      <sz val="8"/>
      <name val="Arial"/>
      <family val="2"/>
    </font>
    <font>
      <sz val="8"/>
      <color indexed="8"/>
      <name val="Arial CE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 CE"/>
      <family val="0"/>
    </font>
    <font>
      <b/>
      <sz val="12"/>
      <name val="Arial"/>
      <family val="2"/>
    </font>
    <font>
      <b/>
      <sz val="10"/>
      <name val="Arial CE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0"/>
      <name val="Arial CE"/>
      <family val="0"/>
    </font>
    <font>
      <b/>
      <sz val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>
        <color indexed="63"/>
      </left>
      <right style="thin">
        <color indexed="8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1" applyNumberFormat="0" applyFont="0" applyAlignment="0" applyProtection="0"/>
    <xf numFmtId="0" fontId="41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2" fillId="27" borderId="2" applyNumberFormat="0" applyAlignment="0" applyProtection="0"/>
    <xf numFmtId="0" fontId="43" fillId="27" borderId="3" applyNumberFormat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52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" fontId="8" fillId="0" borderId="0" xfId="0" applyNumberFormat="1" applyFont="1" applyAlignment="1">
      <alignment vertical="center"/>
    </xf>
    <xf numFmtId="0" fontId="0" fillId="0" borderId="0" xfId="0" applyBorder="1" applyAlignment="1">
      <alignment horizontal="left"/>
    </xf>
    <xf numFmtId="0" fontId="10" fillId="0" borderId="0" xfId="52" applyFont="1" applyFill="1" applyBorder="1" applyAlignment="1">
      <alignment horizontal="left" vertical="center" wrapText="1"/>
      <protection/>
    </xf>
    <xf numFmtId="49" fontId="5" fillId="0" borderId="11" xfId="52" applyNumberFormat="1" applyFont="1" applyFill="1" applyBorder="1" applyAlignment="1">
      <alignment horizontal="left" vertical="center" wrapText="1"/>
      <protection/>
    </xf>
    <xf numFmtId="49" fontId="4" fillId="32" borderId="12" xfId="52" applyNumberFormat="1" applyFont="1" applyFill="1" applyBorder="1" applyAlignment="1">
      <alignment horizontal="left" vertical="center" wrapText="1"/>
      <protection/>
    </xf>
    <xf numFmtId="49" fontId="5" fillId="32" borderId="13" xfId="52" applyNumberFormat="1" applyFont="1" applyFill="1" applyBorder="1" applyAlignment="1">
      <alignment horizontal="left" vertical="center" wrapText="1"/>
      <protection/>
    </xf>
    <xf numFmtId="49" fontId="5" fillId="0" borderId="13" xfId="52" applyNumberFormat="1" applyFont="1" applyFill="1" applyBorder="1" applyAlignment="1">
      <alignment horizontal="left" vertical="center" wrapText="1"/>
      <protection/>
    </xf>
    <xf numFmtId="49" fontId="4" fillId="32" borderId="13" xfId="52" applyNumberFormat="1" applyFont="1" applyFill="1" applyBorder="1" applyAlignment="1">
      <alignment horizontal="left" vertical="center" wrapText="1"/>
      <protection/>
    </xf>
    <xf numFmtId="49" fontId="5" fillId="0" borderId="14" xfId="52" applyNumberFormat="1" applyFont="1" applyFill="1" applyBorder="1" applyAlignment="1">
      <alignment horizontal="left" vertical="center" wrapText="1"/>
      <protection/>
    </xf>
    <xf numFmtId="4" fontId="14" fillId="33" borderId="15" xfId="0" applyNumberFormat="1" applyFont="1" applyFill="1" applyBorder="1" applyAlignment="1" applyProtection="1">
      <alignment vertical="center"/>
      <protection/>
    </xf>
    <xf numFmtId="0" fontId="15" fillId="0" borderId="0" xfId="0" applyFont="1" applyBorder="1" applyAlignment="1">
      <alignment horizontal="left"/>
    </xf>
    <xf numFmtId="4" fontId="6" fillId="34" borderId="15" xfId="0" applyNumberFormat="1" applyFont="1" applyFill="1" applyBorder="1" applyAlignment="1" applyProtection="1">
      <alignment vertical="center"/>
      <protection locked="0"/>
    </xf>
    <xf numFmtId="0" fontId="16" fillId="4" borderId="16" xfId="0" applyFont="1" applyFill="1" applyBorder="1" applyAlignment="1">
      <alignment horizontal="center" vertical="center" wrapText="1"/>
    </xf>
    <xf numFmtId="0" fontId="4" fillId="4" borderId="17" xfId="53" applyFont="1" applyFill="1" applyBorder="1" applyAlignment="1">
      <alignment horizontal="center" vertical="center"/>
      <protection/>
    </xf>
    <xf numFmtId="4" fontId="16" fillId="4" borderId="16" xfId="0" applyNumberFormat="1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1" fontId="4" fillId="35" borderId="10" xfId="52" applyNumberFormat="1" applyFont="1" applyFill="1" applyBorder="1" applyAlignment="1">
      <alignment horizontal="center" vertical="center" wrapText="1"/>
      <protection/>
    </xf>
    <xf numFmtId="3" fontId="16" fillId="4" borderId="10" xfId="0" applyNumberFormat="1" applyFont="1" applyFill="1" applyBorder="1" applyAlignment="1" applyProtection="1">
      <alignment horizontal="center" vertical="center"/>
      <protection/>
    </xf>
    <xf numFmtId="1" fontId="16" fillId="4" borderId="19" xfId="0" applyNumberFormat="1" applyFont="1" applyFill="1" applyBorder="1" applyAlignment="1">
      <alignment horizontal="center" vertical="center"/>
    </xf>
    <xf numFmtId="4" fontId="16" fillId="33" borderId="20" xfId="0" applyNumberFormat="1" applyFont="1" applyFill="1" applyBorder="1" applyAlignment="1" applyProtection="1">
      <alignment vertical="center"/>
      <protection/>
    </xf>
    <xf numFmtId="164" fontId="16" fillId="33" borderId="21" xfId="0" applyNumberFormat="1" applyFont="1" applyFill="1" applyBorder="1" applyAlignment="1">
      <alignment horizontal="right" vertical="center"/>
    </xf>
    <xf numFmtId="4" fontId="6" fillId="33" borderId="15" xfId="0" applyNumberFormat="1" applyFont="1" applyFill="1" applyBorder="1" applyAlignment="1" applyProtection="1">
      <alignment vertical="center"/>
      <protection/>
    </xf>
    <xf numFmtId="4" fontId="16" fillId="33" borderId="15" xfId="0" applyNumberFormat="1" applyFont="1" applyFill="1" applyBorder="1" applyAlignment="1" applyProtection="1">
      <alignment vertical="center"/>
      <protection/>
    </xf>
    <xf numFmtId="4" fontId="6" fillId="34" borderId="22" xfId="0" applyNumberFormat="1" applyFont="1" applyFill="1" applyBorder="1" applyAlignment="1" applyProtection="1">
      <alignment vertical="center"/>
      <protection locked="0"/>
    </xf>
    <xf numFmtId="4" fontId="6" fillId="34" borderId="23" xfId="0" applyNumberFormat="1" applyFont="1" applyFill="1" applyBorder="1" applyAlignment="1" applyProtection="1">
      <alignment vertical="center"/>
      <protection locked="0"/>
    </xf>
    <xf numFmtId="4" fontId="6" fillId="33" borderId="24" xfId="0" applyNumberFormat="1" applyFont="1" applyFill="1" applyBorder="1" applyAlignment="1" applyProtection="1">
      <alignment vertical="center"/>
      <protection/>
    </xf>
    <xf numFmtId="4" fontId="16" fillId="33" borderId="25" xfId="0" applyNumberFormat="1" applyFont="1" applyFill="1" applyBorder="1" applyAlignment="1" applyProtection="1">
      <alignment vertical="center"/>
      <protection/>
    </xf>
    <xf numFmtId="4" fontId="6" fillId="34" borderId="25" xfId="0" applyNumberFormat="1" applyFont="1" applyFill="1" applyBorder="1" applyAlignment="1" applyProtection="1">
      <alignment vertical="center"/>
      <protection locked="0"/>
    </xf>
    <xf numFmtId="4" fontId="6" fillId="33" borderId="26" xfId="0" applyNumberFormat="1" applyFont="1" applyFill="1" applyBorder="1" applyAlignment="1" applyProtection="1">
      <alignment vertical="center"/>
      <protection/>
    </xf>
    <xf numFmtId="4" fontId="6" fillId="33" borderId="27" xfId="0" applyNumberFormat="1" applyFont="1" applyFill="1" applyBorder="1" applyAlignment="1" applyProtection="1">
      <alignment vertical="center"/>
      <protection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28" xfId="0" applyNumberFormat="1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/>
    </xf>
    <xf numFmtId="49" fontId="0" fillId="36" borderId="13" xfId="0" applyNumberFormat="1" applyFont="1" applyFill="1" applyBorder="1" applyAlignment="1">
      <alignment horizontal="left" vertical="center" wrapText="1"/>
    </xf>
    <xf numFmtId="49" fontId="0" fillId="36" borderId="28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/>
    </xf>
    <xf numFmtId="1" fontId="1" fillId="4" borderId="29" xfId="0" applyNumberFormat="1" applyFont="1" applyFill="1" applyBorder="1" applyAlignment="1">
      <alignment horizontal="center" vertical="center" wrapText="1"/>
    </xf>
    <xf numFmtId="1" fontId="1" fillId="4" borderId="30" xfId="0" applyNumberFormat="1" applyFont="1" applyFill="1" applyBorder="1" applyAlignment="1">
      <alignment horizontal="center" vertical="center" wrapText="1"/>
    </xf>
    <xf numFmtId="4" fontId="16" fillId="33" borderId="31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/>
    </xf>
    <xf numFmtId="49" fontId="1" fillId="36" borderId="13" xfId="0" applyNumberFormat="1" applyFont="1" applyFill="1" applyBorder="1" applyAlignment="1">
      <alignment horizontal="left" vertical="center" wrapText="1"/>
    </xf>
    <xf numFmtId="49" fontId="1" fillId="36" borderId="28" xfId="0" applyNumberFormat="1" applyFont="1" applyFill="1" applyBorder="1" applyAlignment="1">
      <alignment horizontal="left" vertical="center" wrapText="1"/>
    </xf>
    <xf numFmtId="49" fontId="4" fillId="0" borderId="13" xfId="52" applyNumberFormat="1" applyFont="1" applyFill="1" applyBorder="1" applyAlignment="1">
      <alignment horizontal="center" vertical="center" wrapText="1"/>
      <protection/>
    </xf>
    <xf numFmtId="49" fontId="4" fillId="0" borderId="13" xfId="52" applyNumberFormat="1" applyFont="1" applyFill="1" applyBorder="1" applyAlignment="1">
      <alignment horizontal="center" vertical="center" wrapText="1"/>
      <protection/>
    </xf>
    <xf numFmtId="49" fontId="5" fillId="0" borderId="13" xfId="52" applyNumberFormat="1" applyFont="1" applyFill="1" applyBorder="1" applyAlignment="1">
      <alignment horizontal="right" vertical="center" wrapText="1"/>
      <protection/>
    </xf>
    <xf numFmtId="49" fontId="5" fillId="0" borderId="13" xfId="52" applyNumberFormat="1" applyFont="1" applyFill="1" applyBorder="1" applyAlignment="1">
      <alignment horizontal="center" vertical="center" wrapText="1"/>
      <protection/>
    </xf>
    <xf numFmtId="49" fontId="5" fillId="0" borderId="13" xfId="52" applyNumberFormat="1" applyFont="1" applyFill="1" applyBorder="1" applyAlignment="1">
      <alignment horizontal="right" vertical="center" wrapText="1"/>
      <protection/>
    </xf>
    <xf numFmtId="49" fontId="5" fillId="0" borderId="14" xfId="52" applyNumberFormat="1" applyFont="1" applyFill="1" applyBorder="1" applyAlignment="1">
      <alignment horizontal="right" vertical="center" wrapText="1"/>
      <protection/>
    </xf>
    <xf numFmtId="49" fontId="4" fillId="0" borderId="12" xfId="52" applyNumberFormat="1" applyFont="1" applyFill="1" applyBorder="1" applyAlignment="1">
      <alignment horizontal="center" vertical="center" wrapText="1"/>
      <protection/>
    </xf>
    <xf numFmtId="4" fontId="20" fillId="33" borderId="15" xfId="0" applyNumberFormat="1" applyFont="1" applyFill="1" applyBorder="1" applyAlignment="1" applyProtection="1">
      <alignment vertical="center"/>
      <protection/>
    </xf>
    <xf numFmtId="4" fontId="20" fillId="33" borderId="25" xfId="0" applyNumberFormat="1" applyFont="1" applyFill="1" applyBorder="1" applyAlignment="1" applyProtection="1">
      <alignment vertical="center"/>
      <protection/>
    </xf>
    <xf numFmtId="4" fontId="16" fillId="33" borderId="32" xfId="0" applyNumberFormat="1" applyFont="1" applyFill="1" applyBorder="1" applyAlignment="1" applyProtection="1">
      <alignment vertical="center"/>
      <protection/>
    </xf>
    <xf numFmtId="49" fontId="16" fillId="4" borderId="1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6" fillId="0" borderId="0" xfId="0" applyNumberFormat="1" applyFont="1" applyFill="1" applyBorder="1" applyAlignment="1" applyProtection="1">
      <alignment vertical="center"/>
      <protection/>
    </xf>
    <xf numFmtId="4" fontId="6" fillId="34" borderId="33" xfId="0" applyNumberFormat="1" applyFont="1" applyFill="1" applyBorder="1" applyAlignment="1" applyProtection="1">
      <alignment vertical="center"/>
      <protection locked="0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28" xfId="0" applyNumberFormat="1" applyFont="1" applyBorder="1" applyAlignment="1">
      <alignment horizontal="left" vertical="center" wrapText="1"/>
    </xf>
    <xf numFmtId="49" fontId="0" fillId="36" borderId="13" xfId="0" applyNumberFormat="1" applyFont="1" applyFill="1" applyBorder="1" applyAlignment="1">
      <alignment horizontal="left" vertical="center" wrapText="1"/>
    </xf>
    <xf numFmtId="49" fontId="0" fillId="36" borderId="28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28" xfId="0" applyNumberFormat="1" applyFont="1" applyBorder="1" applyAlignment="1">
      <alignment horizontal="left" vertical="center" wrapText="1"/>
    </xf>
    <xf numFmtId="49" fontId="19" fillId="0" borderId="13" xfId="0" applyNumberFormat="1" applyFont="1" applyBorder="1" applyAlignment="1">
      <alignment horizontal="left" vertical="center" wrapText="1"/>
    </xf>
    <xf numFmtId="49" fontId="19" fillId="0" borderId="34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34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35" xfId="0" applyNumberFormat="1" applyFont="1" applyBorder="1" applyAlignment="1">
      <alignment horizontal="left" vertical="center" wrapText="1"/>
    </xf>
    <xf numFmtId="49" fontId="1" fillId="0" borderId="34" xfId="0" applyNumberFormat="1" applyFont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36" xfId="0" applyNumberFormat="1" applyFont="1" applyFill="1" applyBorder="1" applyAlignment="1">
      <alignment horizontal="left" vertical="center" wrapText="1"/>
    </xf>
    <xf numFmtId="49" fontId="18" fillId="36" borderId="37" xfId="0" applyNumberFormat="1" applyFont="1" applyFill="1" applyBorder="1" applyAlignment="1">
      <alignment horizontal="left" vertical="center" wrapText="1"/>
    </xf>
    <xf numFmtId="49" fontId="18" fillId="36" borderId="38" xfId="0" applyNumberFormat="1" applyFont="1" applyFill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left" vertical="center" wrapText="1"/>
    </xf>
    <xf numFmtId="49" fontId="1" fillId="36" borderId="37" xfId="0" applyNumberFormat="1" applyFont="1" applyFill="1" applyBorder="1" applyAlignment="1">
      <alignment horizontal="left" vertical="center" wrapText="1"/>
    </xf>
    <xf numFmtId="49" fontId="1" fillId="36" borderId="39" xfId="0" applyNumberFormat="1" applyFont="1" applyFill="1" applyBorder="1" applyAlignment="1">
      <alignment horizontal="left" vertical="center" wrapText="1"/>
    </xf>
    <xf numFmtId="49" fontId="0" fillId="36" borderId="25" xfId="0" applyNumberFormat="1" applyFont="1" applyFill="1" applyBorder="1" applyAlignment="1">
      <alignment horizontal="left" vertical="center" wrapText="1"/>
    </xf>
    <xf numFmtId="49" fontId="1" fillId="36" borderId="13" xfId="0" applyNumberFormat="1" applyFont="1" applyFill="1" applyBorder="1" applyAlignment="1">
      <alignment horizontal="left" vertical="center" wrapText="1"/>
    </xf>
    <xf numFmtId="49" fontId="1" fillId="36" borderId="28" xfId="0" applyNumberFormat="1" applyFont="1" applyFill="1" applyBorder="1" applyAlignment="1">
      <alignment horizontal="left" vertical="center" wrapText="1"/>
    </xf>
    <xf numFmtId="49" fontId="0" fillId="0" borderId="40" xfId="0" applyNumberFormat="1" applyFont="1" applyBorder="1" applyAlignment="1">
      <alignment horizontal="left" vertical="center" wrapText="1"/>
    </xf>
    <xf numFmtId="0" fontId="4" fillId="37" borderId="29" xfId="53" applyFont="1" applyFill="1" applyBorder="1" applyAlignment="1">
      <alignment horizontal="center" vertical="center"/>
      <protection/>
    </xf>
    <xf numFmtId="0" fontId="0" fillId="0" borderId="4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1" fontId="1" fillId="4" borderId="29" xfId="0" applyNumberFormat="1" applyFont="1" applyFill="1" applyBorder="1" applyAlignment="1">
      <alignment horizontal="center" vertical="center" wrapText="1"/>
    </xf>
    <xf numFmtId="1" fontId="1" fillId="4" borderId="30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42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49" fontId="0" fillId="0" borderId="25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43" xfId="0" applyNumberFormat="1" applyFont="1" applyBorder="1" applyAlignment="1">
      <alignment horizontal="left" vertical="center" wrapText="1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Djelat" xfId="51"/>
    <cellStyle name="Normal_Podaci" xfId="52"/>
    <cellStyle name="Normal_Sheet1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9"/>
  <sheetViews>
    <sheetView zoomScale="145" zoomScaleNormal="145" zoomScalePageLayoutView="0" workbookViewId="0" topLeftCell="A12">
      <selection activeCell="J21" sqref="J21"/>
    </sheetView>
  </sheetViews>
  <sheetFormatPr defaultColWidth="9.140625" defaultRowHeight="12.75"/>
  <cols>
    <col min="6" max="6" width="18.28125" style="0" customWidth="1"/>
    <col min="7" max="7" width="12.421875" style="0" customWidth="1"/>
    <col min="8" max="8" width="20.28125" style="0" customWidth="1"/>
  </cols>
  <sheetData>
    <row r="1" ht="12.75">
      <c r="B1" t="s">
        <v>99</v>
      </c>
    </row>
    <row r="2" ht="12.75">
      <c r="B2" t="s">
        <v>98</v>
      </c>
    </row>
    <row r="4" ht="12.75">
      <c r="B4" s="8" t="s">
        <v>208</v>
      </c>
    </row>
    <row r="7" ht="19.5" customHeight="1"/>
    <row r="9" s="66" customFormat="1" ht="16.5" customHeight="1">
      <c r="E9" s="66" t="s">
        <v>182</v>
      </c>
    </row>
    <row r="10" s="66" customFormat="1" ht="20.25" customHeight="1">
      <c r="D10" s="66" t="s">
        <v>209</v>
      </c>
    </row>
    <row r="15" spans="6:8" ht="12.75">
      <c r="F15" s="67" t="s">
        <v>183</v>
      </c>
      <c r="G15" s="67"/>
      <c r="H15" s="67" t="s">
        <v>184</v>
      </c>
    </row>
    <row r="16" spans="6:8" ht="12.75">
      <c r="F16" s="68"/>
      <c r="G16" s="68"/>
      <c r="H16" s="68"/>
    </row>
    <row r="17" spans="2:8" ht="28.5" customHeight="1">
      <c r="B17" t="s">
        <v>185</v>
      </c>
      <c r="F17" s="69">
        <f>'I-VI-21'!$G$7</f>
        <v>7618350</v>
      </c>
      <c r="G17" s="69"/>
      <c r="H17" s="69">
        <f>'I-VI-21'!$H$7</f>
        <v>2385863</v>
      </c>
    </row>
    <row r="18" spans="2:8" ht="28.5" customHeight="1">
      <c r="B18" t="s">
        <v>186</v>
      </c>
      <c r="F18" s="69">
        <v>0</v>
      </c>
      <c r="G18" s="69"/>
      <c r="H18" s="69">
        <v>0</v>
      </c>
    </row>
    <row r="19" spans="2:8" ht="32.25" customHeight="1">
      <c r="B19" s="8" t="s">
        <v>203</v>
      </c>
      <c r="F19" s="69">
        <v>6450000</v>
      </c>
      <c r="G19" s="69"/>
      <c r="H19" s="69">
        <v>6795263</v>
      </c>
    </row>
    <row r="20" spans="2:8" ht="28.5" customHeight="1">
      <c r="B20" t="s">
        <v>187</v>
      </c>
      <c r="F20" s="69">
        <f>'I-VI-21'!$G$41</f>
        <v>3891350</v>
      </c>
      <c r="G20" s="69"/>
      <c r="H20" s="70">
        <f>'I-VI-21'!$H$41</f>
        <v>1992431</v>
      </c>
    </row>
    <row r="21" spans="2:8" ht="27.75" customHeight="1">
      <c r="B21" t="s">
        <v>188</v>
      </c>
      <c r="F21" s="69">
        <f>'I-VI-21'!$G$89</f>
        <v>4437000</v>
      </c>
      <c r="G21" s="69"/>
      <c r="H21" s="69">
        <f>'I-VI-21'!$H$89</f>
        <v>4122473</v>
      </c>
    </row>
    <row r="22" spans="2:8" ht="30.75" customHeight="1">
      <c r="B22" s="8" t="s">
        <v>210</v>
      </c>
      <c r="F22" s="69">
        <v>0</v>
      </c>
      <c r="G22" s="69"/>
      <c r="H22" s="69">
        <f>SUM(H17+H18+H19-H20-H21)</f>
        <v>3066222</v>
      </c>
    </row>
    <row r="23" spans="2:8" ht="30.75" customHeight="1">
      <c r="B23" s="8" t="s">
        <v>204</v>
      </c>
      <c r="F23" s="69">
        <v>5740000</v>
      </c>
      <c r="G23" s="69"/>
      <c r="H23" s="69">
        <v>0</v>
      </c>
    </row>
    <row r="24" spans="2:8" ht="30.75" customHeight="1">
      <c r="B24" t="s">
        <v>189</v>
      </c>
      <c r="F24" s="69"/>
      <c r="G24" s="69"/>
      <c r="H24" s="69">
        <f>'I-VI-21'!$H$104</f>
        <v>44773</v>
      </c>
    </row>
    <row r="29" ht="12.75">
      <c r="F29" s="69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51"/>
  <sheetViews>
    <sheetView tabSelected="1" view="pageBreakPreview" zoomScale="130" zoomScaleNormal="115" zoomScaleSheetLayoutView="130" workbookViewId="0" topLeftCell="C19">
      <selection activeCell="I41" sqref="I41"/>
    </sheetView>
  </sheetViews>
  <sheetFormatPr defaultColWidth="9.140625" defaultRowHeight="12.75"/>
  <cols>
    <col min="1" max="1" width="11.00390625" style="0" customWidth="1"/>
    <col min="2" max="2" width="4.57421875" style="0" customWidth="1"/>
    <col min="3" max="3" width="9.7109375" style="4" customWidth="1"/>
    <col min="4" max="4" width="37.140625" style="5" customWidth="1"/>
    <col min="5" max="5" width="24.28125" style="5" customWidth="1"/>
    <col min="6" max="6" width="17.8515625" style="48" customWidth="1"/>
    <col min="7" max="7" width="20.00390625" style="48" customWidth="1"/>
    <col min="8" max="8" width="17.8515625" style="48" customWidth="1"/>
    <col min="9" max="9" width="12.8515625" style="7" customWidth="1"/>
    <col min="11" max="11" width="12.28125" style="0" bestFit="1" customWidth="1"/>
  </cols>
  <sheetData>
    <row r="1" spans="3:8" ht="15.75">
      <c r="C1" s="20" t="s">
        <v>99</v>
      </c>
      <c r="D1" s="1"/>
      <c r="E1" s="1"/>
      <c r="F1" s="43"/>
      <c r="G1" s="43"/>
      <c r="H1" s="43"/>
    </row>
    <row r="2" spans="3:8" ht="15.75">
      <c r="C2" s="20" t="s">
        <v>98</v>
      </c>
      <c r="D2" s="1"/>
      <c r="E2" s="1"/>
      <c r="F2" s="43"/>
      <c r="G2" s="43"/>
      <c r="H2" s="43"/>
    </row>
    <row r="3" spans="3:8" ht="15.75">
      <c r="C3" s="20" t="s">
        <v>0</v>
      </c>
      <c r="D3" s="1"/>
      <c r="E3" s="1"/>
      <c r="F3" s="43"/>
      <c r="G3" s="43"/>
      <c r="H3" s="43"/>
    </row>
    <row r="4" spans="3:9" ht="21.75" customHeight="1">
      <c r="C4" s="96" t="s">
        <v>206</v>
      </c>
      <c r="D4" s="97"/>
      <c r="E4" s="97"/>
      <c r="F4" s="97"/>
      <c r="G4" s="97"/>
      <c r="H4" s="97"/>
      <c r="I4" s="98"/>
    </row>
    <row r="5" spans="3:9" ht="25.5">
      <c r="C5" s="22" t="s">
        <v>1</v>
      </c>
      <c r="D5" s="23" t="s">
        <v>2</v>
      </c>
      <c r="E5" s="23"/>
      <c r="F5" s="24" t="s">
        <v>166</v>
      </c>
      <c r="G5" s="24" t="s">
        <v>190</v>
      </c>
      <c r="H5" s="24" t="s">
        <v>205</v>
      </c>
      <c r="I5" s="25" t="s">
        <v>86</v>
      </c>
    </row>
    <row r="6" spans="3:9" ht="17.25" customHeight="1">
      <c r="C6" s="26">
        <v>1</v>
      </c>
      <c r="D6" s="99">
        <v>2</v>
      </c>
      <c r="E6" s="100"/>
      <c r="F6" s="27">
        <v>5</v>
      </c>
      <c r="G6" s="27">
        <v>4</v>
      </c>
      <c r="H6" s="27">
        <v>5</v>
      </c>
      <c r="I6" s="28">
        <v>6</v>
      </c>
    </row>
    <row r="7" spans="3:9" ht="18.75" customHeight="1">
      <c r="C7" s="14"/>
      <c r="D7" s="90" t="s">
        <v>180</v>
      </c>
      <c r="E7" s="91"/>
      <c r="F7" s="29">
        <f>F8+F38</f>
        <v>14326516</v>
      </c>
      <c r="G7" s="29">
        <f>G8+G38</f>
        <v>7618350</v>
      </c>
      <c r="H7" s="29">
        <f>H8+H38</f>
        <v>2385863</v>
      </c>
      <c r="I7" s="30">
        <f>H7/G7*100</f>
        <v>31.317319367054548</v>
      </c>
    </row>
    <row r="8" spans="3:9" ht="18.75" customHeight="1">
      <c r="C8" s="14" t="s">
        <v>181</v>
      </c>
      <c r="D8" s="90" t="s">
        <v>3</v>
      </c>
      <c r="E8" s="91"/>
      <c r="F8" s="29">
        <f>F9+F17+F21+F26+F29+F33</f>
        <v>6886516</v>
      </c>
      <c r="G8" s="29">
        <f>G9+G17+G21+G26+G29+G33</f>
        <v>7618350</v>
      </c>
      <c r="H8" s="29">
        <f>H9+H17+H21+H26+H29+H33</f>
        <v>2385863</v>
      </c>
      <c r="I8" s="30">
        <f aca="true" t="shared" si="0" ref="I8:I35">H8/G8*100</f>
        <v>31.317319367054548</v>
      </c>
    </row>
    <row r="9" spans="3:9" ht="16.5" customHeight="1">
      <c r="C9" s="15" t="s">
        <v>4</v>
      </c>
      <c r="D9" s="74" t="s">
        <v>5</v>
      </c>
      <c r="E9" s="75"/>
      <c r="F9" s="31">
        <f>SUM(F12+F10+F15)</f>
        <v>3414033</v>
      </c>
      <c r="G9" s="31">
        <f>SUM(G12+G10+G15)</f>
        <v>2668500</v>
      </c>
      <c r="H9" s="31">
        <f>SUM(H12+H10+H15)</f>
        <v>334438</v>
      </c>
      <c r="I9" s="30">
        <f t="shared" si="0"/>
        <v>12.53280869402286</v>
      </c>
    </row>
    <row r="10" spans="3:9" ht="16.5" customHeight="1">
      <c r="C10" s="55" t="s">
        <v>158</v>
      </c>
      <c r="D10" s="76" t="s">
        <v>159</v>
      </c>
      <c r="E10" s="77"/>
      <c r="F10" s="32">
        <f>SUM(F11)</f>
        <v>0</v>
      </c>
      <c r="G10" s="32">
        <f>SUM(G11)</f>
        <v>0</v>
      </c>
      <c r="H10" s="32">
        <f>SUM(H11)</f>
        <v>0</v>
      </c>
      <c r="I10" s="30">
        <v>0</v>
      </c>
    </row>
    <row r="11" spans="3:9" ht="12.75" customHeight="1">
      <c r="C11" s="57" t="s">
        <v>160</v>
      </c>
      <c r="D11" s="40" t="s">
        <v>161</v>
      </c>
      <c r="E11" s="42"/>
      <c r="F11" s="21">
        <v>0</v>
      </c>
      <c r="G11" s="21">
        <v>0</v>
      </c>
      <c r="H11" s="21">
        <v>0</v>
      </c>
      <c r="I11" s="30">
        <v>0</v>
      </c>
    </row>
    <row r="12" spans="3:9" ht="18" customHeight="1">
      <c r="C12" s="55" t="s">
        <v>150</v>
      </c>
      <c r="D12" s="76" t="s">
        <v>100</v>
      </c>
      <c r="E12" s="89"/>
      <c r="F12" s="32">
        <f>SUM(F13:F14)</f>
        <v>15320</v>
      </c>
      <c r="G12" s="32">
        <f>SUM(G13:G14)</f>
        <v>2668500</v>
      </c>
      <c r="H12" s="32">
        <f>SUM(H13:H14)</f>
        <v>13400</v>
      </c>
      <c r="I12" s="30">
        <f t="shared" si="0"/>
        <v>0.5021547685965898</v>
      </c>
    </row>
    <row r="13" spans="3:9" ht="21.75" customHeight="1">
      <c r="C13" s="57" t="s">
        <v>141</v>
      </c>
      <c r="D13" s="40" t="s">
        <v>142</v>
      </c>
      <c r="E13" s="42"/>
      <c r="F13" s="21">
        <v>15320</v>
      </c>
      <c r="G13" s="21">
        <v>2668500</v>
      </c>
      <c r="H13" s="21">
        <v>13400</v>
      </c>
      <c r="I13" s="30">
        <f t="shared" si="0"/>
        <v>0.5021547685965898</v>
      </c>
    </row>
    <row r="14" spans="3:9" ht="19.5" customHeight="1">
      <c r="C14" s="57" t="s">
        <v>143</v>
      </c>
      <c r="D14" s="80" t="s">
        <v>144</v>
      </c>
      <c r="E14" s="101"/>
      <c r="F14" s="21">
        <v>0</v>
      </c>
      <c r="G14" s="21">
        <v>0</v>
      </c>
      <c r="H14" s="21">
        <v>0</v>
      </c>
      <c r="I14" s="30">
        <v>0</v>
      </c>
    </row>
    <row r="15" spans="3:9" ht="18" customHeight="1">
      <c r="C15" s="55" t="s">
        <v>173</v>
      </c>
      <c r="D15" s="76" t="s">
        <v>174</v>
      </c>
      <c r="E15" s="89"/>
      <c r="F15" s="32">
        <f>SUM(F15:F16)</f>
        <v>0</v>
      </c>
      <c r="G15" s="32">
        <f>SUM(G16)</f>
        <v>0</v>
      </c>
      <c r="H15" s="32">
        <f>SUM(H16)</f>
        <v>321038</v>
      </c>
      <c r="I15" s="30">
        <v>0</v>
      </c>
    </row>
    <row r="16" spans="3:9" ht="21.75" customHeight="1">
      <c r="C16" s="57" t="s">
        <v>175</v>
      </c>
      <c r="D16" s="40" t="s">
        <v>176</v>
      </c>
      <c r="E16" s="42"/>
      <c r="F16" s="21">
        <v>3398712</v>
      </c>
      <c r="G16" s="21">
        <v>0</v>
      </c>
      <c r="H16" s="21">
        <v>321038</v>
      </c>
      <c r="I16" s="30">
        <v>0</v>
      </c>
    </row>
    <row r="17" spans="3:9" ht="12.75">
      <c r="C17" s="15" t="s">
        <v>6</v>
      </c>
      <c r="D17" s="74" t="s">
        <v>7</v>
      </c>
      <c r="E17" s="92"/>
      <c r="F17" s="31">
        <f>F18</f>
        <v>1</v>
      </c>
      <c r="G17" s="31">
        <f>G18</f>
        <v>1000</v>
      </c>
      <c r="H17" s="31">
        <f>H18</f>
        <v>31</v>
      </c>
      <c r="I17" s="30">
        <f t="shared" si="0"/>
        <v>3.1</v>
      </c>
    </row>
    <row r="18" spans="3:9" ht="17.25" customHeight="1">
      <c r="C18" s="55" t="s">
        <v>8</v>
      </c>
      <c r="D18" s="76" t="s">
        <v>9</v>
      </c>
      <c r="E18" s="89"/>
      <c r="F18" s="32">
        <f>SUM(F19:F20)</f>
        <v>1</v>
      </c>
      <c r="G18" s="32">
        <f>SUM(G19:G20)</f>
        <v>1000</v>
      </c>
      <c r="H18" s="32">
        <f>SUM(H19:H20)</f>
        <v>31</v>
      </c>
      <c r="I18" s="30">
        <f t="shared" si="0"/>
        <v>3.1</v>
      </c>
    </row>
    <row r="19" spans="3:9" ht="15.75" customHeight="1">
      <c r="C19" s="57" t="s">
        <v>101</v>
      </c>
      <c r="D19" s="72" t="s">
        <v>82</v>
      </c>
      <c r="E19" s="73"/>
      <c r="F19" s="21">
        <v>1</v>
      </c>
      <c r="G19" s="21">
        <v>500</v>
      </c>
      <c r="H19" s="21">
        <v>31</v>
      </c>
      <c r="I19" s="30">
        <f t="shared" si="0"/>
        <v>6.2</v>
      </c>
    </row>
    <row r="20" spans="3:9" ht="18" customHeight="1">
      <c r="C20" s="57" t="s">
        <v>102</v>
      </c>
      <c r="D20" s="72" t="s">
        <v>10</v>
      </c>
      <c r="E20" s="73"/>
      <c r="F20" s="21">
        <v>0</v>
      </c>
      <c r="G20" s="21">
        <v>500</v>
      </c>
      <c r="H20" s="21">
        <v>0</v>
      </c>
      <c r="I20" s="30">
        <f t="shared" si="0"/>
        <v>0</v>
      </c>
    </row>
    <row r="21" spans="3:9" ht="16.5" customHeight="1">
      <c r="C21" s="15" t="s">
        <v>11</v>
      </c>
      <c r="D21" s="74" t="s">
        <v>12</v>
      </c>
      <c r="E21" s="75"/>
      <c r="F21" s="31">
        <f>F22</f>
        <v>574127</v>
      </c>
      <c r="G21" s="31">
        <f>G22</f>
        <v>675500</v>
      </c>
      <c r="H21" s="31">
        <f>H22+H24</f>
        <v>394497</v>
      </c>
      <c r="I21" s="30">
        <f t="shared" si="0"/>
        <v>58.40074019245004</v>
      </c>
    </row>
    <row r="22" spans="3:9" ht="17.25" customHeight="1">
      <c r="C22" s="56" t="s">
        <v>13</v>
      </c>
      <c r="D22" s="76" t="s">
        <v>14</v>
      </c>
      <c r="E22" s="77"/>
      <c r="F22" s="32">
        <f>SUM(F23:F23)</f>
        <v>574127</v>
      </c>
      <c r="G22" s="32">
        <f>SUM(G23:G23)</f>
        <v>675500</v>
      </c>
      <c r="H22" s="32">
        <f>SUM(H23:H23)</f>
        <v>378985</v>
      </c>
      <c r="I22" s="30">
        <f t="shared" si="0"/>
        <v>56.10436713545521</v>
      </c>
    </row>
    <row r="23" spans="3:9" ht="13.5" customHeight="1">
      <c r="C23" s="57" t="s">
        <v>103</v>
      </c>
      <c r="D23" s="72" t="s">
        <v>80</v>
      </c>
      <c r="E23" s="73"/>
      <c r="F23" s="21">
        <v>574127</v>
      </c>
      <c r="G23" s="21">
        <v>675500</v>
      </c>
      <c r="H23" s="21">
        <v>378985</v>
      </c>
      <c r="I23" s="30">
        <f t="shared" si="0"/>
        <v>56.10436713545521</v>
      </c>
    </row>
    <row r="24" spans="3:9" ht="17.25" customHeight="1">
      <c r="C24" s="56" t="s">
        <v>191</v>
      </c>
      <c r="D24" s="76" t="s">
        <v>192</v>
      </c>
      <c r="E24" s="77"/>
      <c r="F24" s="32">
        <f>SUM(F25:F25)</f>
        <v>0</v>
      </c>
      <c r="G24" s="32">
        <f>SUM(G25:G25)</f>
        <v>0</v>
      </c>
      <c r="H24" s="32">
        <f>SUM(H25:H25)</f>
        <v>15512</v>
      </c>
      <c r="I24" s="30">
        <v>0</v>
      </c>
    </row>
    <row r="25" spans="3:9" ht="13.5" customHeight="1">
      <c r="C25" s="57" t="s">
        <v>193</v>
      </c>
      <c r="D25" s="72" t="s">
        <v>194</v>
      </c>
      <c r="E25" s="73"/>
      <c r="F25" s="21">
        <v>0</v>
      </c>
      <c r="G25" s="21">
        <v>0</v>
      </c>
      <c r="H25" s="21">
        <v>15512</v>
      </c>
      <c r="I25" s="30">
        <v>0</v>
      </c>
    </row>
    <row r="26" spans="3:9" ht="21.75" customHeight="1">
      <c r="C26" s="15" t="s">
        <v>151</v>
      </c>
      <c r="D26" s="44" t="s">
        <v>152</v>
      </c>
      <c r="E26" s="45"/>
      <c r="F26" s="31">
        <f>F27</f>
        <v>1266</v>
      </c>
      <c r="G26" s="31">
        <f>G27</f>
        <v>1500</v>
      </c>
      <c r="H26" s="31">
        <f>H27</f>
        <v>431</v>
      </c>
      <c r="I26" s="30">
        <f t="shared" si="0"/>
        <v>28.733333333333334</v>
      </c>
    </row>
    <row r="27" spans="3:9" ht="12.75" customHeight="1">
      <c r="C27" s="56" t="s">
        <v>153</v>
      </c>
      <c r="D27" s="76" t="s">
        <v>152</v>
      </c>
      <c r="E27" s="77"/>
      <c r="F27" s="32">
        <f>SUM(F28:F28)</f>
        <v>1266</v>
      </c>
      <c r="G27" s="32">
        <f>SUM(G28:G28)</f>
        <v>1500</v>
      </c>
      <c r="H27" s="32">
        <f>SUM(H28:H28)</f>
        <v>431</v>
      </c>
      <c r="I27" s="30">
        <f t="shared" si="0"/>
        <v>28.733333333333334</v>
      </c>
    </row>
    <row r="28" spans="3:9" ht="12.75">
      <c r="C28" s="57" t="s">
        <v>154</v>
      </c>
      <c r="D28" s="72" t="s">
        <v>155</v>
      </c>
      <c r="E28" s="73"/>
      <c r="F28" s="21">
        <v>1266</v>
      </c>
      <c r="G28" s="21">
        <v>1500</v>
      </c>
      <c r="H28" s="21">
        <v>431</v>
      </c>
      <c r="I28" s="30">
        <f t="shared" si="0"/>
        <v>28.733333333333334</v>
      </c>
    </row>
    <row r="29" spans="3:9" s="52" customFormat="1" ht="25.5">
      <c r="C29" s="17" t="s">
        <v>96</v>
      </c>
      <c r="D29" s="53" t="s">
        <v>17</v>
      </c>
      <c r="E29" s="54"/>
      <c r="F29" s="32">
        <f>F30</f>
        <v>2896209</v>
      </c>
      <c r="G29" s="32">
        <f>G30</f>
        <v>4270850</v>
      </c>
      <c r="H29" s="32">
        <f>H30</f>
        <v>1656466</v>
      </c>
      <c r="I29" s="30">
        <f t="shared" si="0"/>
        <v>38.7853940082185</v>
      </c>
    </row>
    <row r="30" spans="3:9" s="8" customFormat="1" ht="12.75" customHeight="1">
      <c r="C30" s="58" t="s">
        <v>95</v>
      </c>
      <c r="D30" s="72" t="s">
        <v>16</v>
      </c>
      <c r="E30" s="73"/>
      <c r="F30" s="31">
        <f>SUM(F31:F32)</f>
        <v>2896209</v>
      </c>
      <c r="G30" s="31">
        <f>SUM(G31:G32)</f>
        <v>4270850</v>
      </c>
      <c r="H30" s="31">
        <f>SUM(H31:H32)</f>
        <v>1656466</v>
      </c>
      <c r="I30" s="30">
        <f t="shared" si="0"/>
        <v>38.7853940082185</v>
      </c>
    </row>
    <row r="31" spans="3:9" ht="12.75">
      <c r="C31" s="57" t="s">
        <v>104</v>
      </c>
      <c r="D31" s="72" t="s">
        <v>17</v>
      </c>
      <c r="E31" s="73"/>
      <c r="F31" s="21">
        <v>2857922</v>
      </c>
      <c r="G31" s="21">
        <v>3043850</v>
      </c>
      <c r="H31" s="21">
        <v>1630403</v>
      </c>
      <c r="I31" s="30">
        <f t="shared" si="0"/>
        <v>53.56384184503179</v>
      </c>
    </row>
    <row r="32" spans="3:9" ht="12.75">
      <c r="C32" s="57" t="s">
        <v>145</v>
      </c>
      <c r="D32" s="72" t="s">
        <v>17</v>
      </c>
      <c r="E32" s="73"/>
      <c r="F32" s="21">
        <v>38287</v>
      </c>
      <c r="G32" s="21">
        <v>1227000</v>
      </c>
      <c r="H32" s="21">
        <v>26063</v>
      </c>
      <c r="I32" s="30">
        <v>0</v>
      </c>
    </row>
    <row r="33" spans="3:9" s="52" customFormat="1" ht="12.75">
      <c r="C33" s="17" t="s">
        <v>105</v>
      </c>
      <c r="D33" s="93" t="s">
        <v>15</v>
      </c>
      <c r="E33" s="94"/>
      <c r="F33" s="32">
        <f>F34</f>
        <v>880</v>
      </c>
      <c r="G33" s="32">
        <f>G34</f>
        <v>1000</v>
      </c>
      <c r="H33" s="32">
        <f>H34</f>
        <v>0</v>
      </c>
      <c r="I33" s="30">
        <f t="shared" si="0"/>
        <v>0</v>
      </c>
    </row>
    <row r="34" spans="3:9" s="8" customFormat="1" ht="12.75">
      <c r="C34" s="58" t="s">
        <v>94</v>
      </c>
      <c r="D34" s="72" t="s">
        <v>15</v>
      </c>
      <c r="E34" s="73"/>
      <c r="F34" s="31">
        <f>SUM(F35:F35)</f>
        <v>880</v>
      </c>
      <c r="G34" s="31">
        <f>SUM(G35:G35)</f>
        <v>1000</v>
      </c>
      <c r="H34" s="31">
        <f>SUM(H35:H35)</f>
        <v>0</v>
      </c>
      <c r="I34" s="30">
        <f t="shared" si="0"/>
        <v>0</v>
      </c>
    </row>
    <row r="35" spans="3:9" ht="12.75">
      <c r="C35" s="57" t="s">
        <v>106</v>
      </c>
      <c r="D35" s="72" t="s">
        <v>15</v>
      </c>
      <c r="E35" s="73"/>
      <c r="F35" s="21">
        <v>880</v>
      </c>
      <c r="G35" s="21">
        <v>1000</v>
      </c>
      <c r="H35" s="21">
        <v>0</v>
      </c>
      <c r="I35" s="30">
        <f t="shared" si="0"/>
        <v>0</v>
      </c>
    </row>
    <row r="36" spans="3:9" ht="25.5">
      <c r="C36" s="22" t="s">
        <v>1</v>
      </c>
      <c r="D36" s="23" t="s">
        <v>2</v>
      </c>
      <c r="E36" s="23"/>
      <c r="F36" s="24" t="s">
        <v>166</v>
      </c>
      <c r="G36" s="24" t="s">
        <v>190</v>
      </c>
      <c r="H36" s="24" t="s">
        <v>205</v>
      </c>
      <c r="I36" s="25" t="s">
        <v>86</v>
      </c>
    </row>
    <row r="37" spans="3:9" ht="17.25" customHeight="1">
      <c r="C37" s="26">
        <v>1</v>
      </c>
      <c r="D37" s="49">
        <v>2</v>
      </c>
      <c r="E37" s="50"/>
      <c r="F37" s="27">
        <v>5</v>
      </c>
      <c r="G37" s="27">
        <v>4</v>
      </c>
      <c r="H37" s="27">
        <v>5</v>
      </c>
      <c r="I37" s="28">
        <v>6</v>
      </c>
    </row>
    <row r="38" spans="3:9" s="52" customFormat="1" ht="12.75">
      <c r="C38" s="17" t="s">
        <v>168</v>
      </c>
      <c r="D38" s="93" t="s">
        <v>165</v>
      </c>
      <c r="E38" s="94"/>
      <c r="F38" s="32">
        <f>F39</f>
        <v>7440000</v>
      </c>
      <c r="G38" s="32">
        <f>G39</f>
        <v>0</v>
      </c>
      <c r="H38" s="32">
        <f>H39</f>
        <v>0</v>
      </c>
      <c r="I38" s="30">
        <v>0</v>
      </c>
    </row>
    <row r="39" spans="3:9" s="8" customFormat="1" ht="12.75">
      <c r="C39" s="58" t="s">
        <v>170</v>
      </c>
      <c r="D39" s="72" t="s">
        <v>165</v>
      </c>
      <c r="E39" s="73"/>
      <c r="F39" s="31">
        <f>SUM(F40:F40)</f>
        <v>7440000</v>
      </c>
      <c r="G39" s="31">
        <f>SUM(G40:G40)</f>
        <v>0</v>
      </c>
      <c r="H39" s="31">
        <f>SUM(H40:H40)</f>
        <v>0</v>
      </c>
      <c r="I39" s="30">
        <v>0</v>
      </c>
    </row>
    <row r="40" spans="3:9" ht="12.75">
      <c r="C40" s="57" t="s">
        <v>169</v>
      </c>
      <c r="D40" s="72" t="s">
        <v>171</v>
      </c>
      <c r="E40" s="73"/>
      <c r="F40" s="21">
        <v>7440000</v>
      </c>
      <c r="G40" s="21">
        <v>0</v>
      </c>
      <c r="H40" s="21">
        <v>0</v>
      </c>
      <c r="I40" s="30">
        <v>0</v>
      </c>
    </row>
    <row r="41" spans="3:9" ht="12.75">
      <c r="C41" s="17" t="s">
        <v>18</v>
      </c>
      <c r="D41" s="90" t="s">
        <v>19</v>
      </c>
      <c r="E41" s="91"/>
      <c r="F41" s="32">
        <f>F42+F50+F81</f>
        <v>3430831</v>
      </c>
      <c r="G41" s="32">
        <f>G42+G50+G81</f>
        <v>3891350</v>
      </c>
      <c r="H41" s="32">
        <f>H42+H50+H81</f>
        <v>1992431</v>
      </c>
      <c r="I41" s="30">
        <f aca="true" t="shared" si="1" ref="I41:I74">H41/G41*100</f>
        <v>51.201536741747724</v>
      </c>
    </row>
    <row r="42" spans="3:9" ht="12.75">
      <c r="C42" s="15" t="s">
        <v>20</v>
      </c>
      <c r="D42" s="74" t="s">
        <v>21</v>
      </c>
      <c r="E42" s="75"/>
      <c r="F42" s="31">
        <f>F43+F46+F48</f>
        <v>2660423</v>
      </c>
      <c r="G42" s="31">
        <f>G43+G46+G48</f>
        <v>2863850</v>
      </c>
      <c r="H42" s="31">
        <f>H43+H46+H48</f>
        <v>1437171</v>
      </c>
      <c r="I42" s="30">
        <f t="shared" si="1"/>
        <v>50.18317998498525</v>
      </c>
    </row>
    <row r="43" spans="3:9" ht="12.75">
      <c r="C43" s="56" t="s">
        <v>22</v>
      </c>
      <c r="D43" s="76" t="s">
        <v>23</v>
      </c>
      <c r="E43" s="77"/>
      <c r="F43" s="32">
        <f>SUM(F44:F45)</f>
        <v>2246091</v>
      </c>
      <c r="G43" s="32">
        <f>SUM(G44:G44)</f>
        <v>2370000</v>
      </c>
      <c r="H43" s="32">
        <f>SUM(H44:H45)</f>
        <v>1166142</v>
      </c>
      <c r="I43" s="30">
        <f t="shared" si="1"/>
        <v>49.20430379746835</v>
      </c>
    </row>
    <row r="44" spans="3:9" ht="12.75">
      <c r="C44" s="57" t="s">
        <v>24</v>
      </c>
      <c r="D44" s="72" t="s">
        <v>25</v>
      </c>
      <c r="E44" s="73"/>
      <c r="F44" s="21">
        <v>2241371</v>
      </c>
      <c r="G44" s="21">
        <v>2370000</v>
      </c>
      <c r="H44" s="21">
        <v>1161972</v>
      </c>
      <c r="I44" s="30">
        <f t="shared" si="1"/>
        <v>49.02835443037974</v>
      </c>
    </row>
    <row r="45" spans="3:9" ht="12.75">
      <c r="C45" s="57" t="s">
        <v>162</v>
      </c>
      <c r="D45" s="72" t="s">
        <v>163</v>
      </c>
      <c r="E45" s="73"/>
      <c r="F45" s="21">
        <v>4720</v>
      </c>
      <c r="G45" s="21">
        <v>0</v>
      </c>
      <c r="H45" s="21">
        <v>4170</v>
      </c>
      <c r="I45" s="30">
        <v>0</v>
      </c>
    </row>
    <row r="46" spans="3:9" ht="12.75">
      <c r="C46" s="56" t="s">
        <v>26</v>
      </c>
      <c r="D46" s="76" t="s">
        <v>27</v>
      </c>
      <c r="E46" s="77"/>
      <c r="F46" s="32">
        <f>SUM(F47:F47)</f>
        <v>51962</v>
      </c>
      <c r="G46" s="32">
        <f>SUM(G47:G47)</f>
        <v>102800</v>
      </c>
      <c r="H46" s="32">
        <f>SUM(H47:H47)</f>
        <v>78616</v>
      </c>
      <c r="I46" s="30">
        <f t="shared" si="1"/>
        <v>76.47470817120623</v>
      </c>
    </row>
    <row r="47" spans="3:9" ht="15.75" customHeight="1">
      <c r="C47" s="57" t="s">
        <v>107</v>
      </c>
      <c r="D47" s="72" t="s">
        <v>84</v>
      </c>
      <c r="E47" s="73"/>
      <c r="F47" s="21">
        <v>51962</v>
      </c>
      <c r="G47" s="21">
        <v>102800</v>
      </c>
      <c r="H47" s="21">
        <v>78616</v>
      </c>
      <c r="I47" s="30">
        <f t="shared" si="1"/>
        <v>76.47470817120623</v>
      </c>
    </row>
    <row r="48" spans="3:9" ht="12.75">
      <c r="C48" s="56" t="s">
        <v>28</v>
      </c>
      <c r="D48" s="76" t="s">
        <v>29</v>
      </c>
      <c r="E48" s="77"/>
      <c r="F48" s="32">
        <f>SUM(F49:F49)</f>
        <v>362370</v>
      </c>
      <c r="G48" s="32">
        <f>SUM(G49:G49)</f>
        <v>391050</v>
      </c>
      <c r="H48" s="32">
        <f>SUM(H49:H49)</f>
        <v>192413</v>
      </c>
      <c r="I48" s="30">
        <f t="shared" si="1"/>
        <v>49.20419383710523</v>
      </c>
    </row>
    <row r="49" spans="3:9" ht="12.75">
      <c r="C49" s="57" t="s">
        <v>30</v>
      </c>
      <c r="D49" s="72" t="s">
        <v>31</v>
      </c>
      <c r="E49" s="73"/>
      <c r="F49" s="21">
        <v>362370</v>
      </c>
      <c r="G49" s="21">
        <v>391050</v>
      </c>
      <c r="H49" s="21">
        <v>192413</v>
      </c>
      <c r="I49" s="30">
        <f t="shared" si="1"/>
        <v>49.20419383710523</v>
      </c>
    </row>
    <row r="50" spans="3:9" ht="12.75">
      <c r="C50" s="15" t="s">
        <v>32</v>
      </c>
      <c r="D50" s="74" t="s">
        <v>33</v>
      </c>
      <c r="E50" s="75"/>
      <c r="F50" s="31">
        <f>F51+F55+F62+F72</f>
        <v>713167</v>
      </c>
      <c r="G50" s="31">
        <f>G51+G55+G62+G72</f>
        <v>822500</v>
      </c>
      <c r="H50" s="31">
        <f>H51+H55+H62+H72</f>
        <v>450074</v>
      </c>
      <c r="I50" s="30">
        <f t="shared" si="1"/>
        <v>54.72024316109423</v>
      </c>
    </row>
    <row r="51" spans="3:9" ht="12.75">
      <c r="C51" s="56" t="s">
        <v>34</v>
      </c>
      <c r="D51" s="76" t="s">
        <v>35</v>
      </c>
      <c r="E51" s="77"/>
      <c r="F51" s="32">
        <f>SUM(F52:F54)</f>
        <v>164902</v>
      </c>
      <c r="G51" s="32">
        <f>SUM(G52:G54)</f>
        <v>166000</v>
      </c>
      <c r="H51" s="32">
        <f>SUM(H52:H54)</f>
        <v>90927</v>
      </c>
      <c r="I51" s="30">
        <f t="shared" si="1"/>
        <v>54.775301204819286</v>
      </c>
    </row>
    <row r="52" spans="3:9" ht="12.75" customHeight="1">
      <c r="C52" s="57" t="s">
        <v>108</v>
      </c>
      <c r="D52" s="72" t="s">
        <v>109</v>
      </c>
      <c r="E52" s="73"/>
      <c r="F52" s="21">
        <v>2224</v>
      </c>
      <c r="G52" s="21">
        <v>6000</v>
      </c>
      <c r="H52" s="21">
        <v>0</v>
      </c>
      <c r="I52" s="30">
        <f t="shared" si="1"/>
        <v>0</v>
      </c>
    </row>
    <row r="53" spans="3:9" ht="12.75">
      <c r="C53" s="57" t="s">
        <v>110</v>
      </c>
      <c r="D53" s="72" t="s">
        <v>111</v>
      </c>
      <c r="E53" s="73"/>
      <c r="F53" s="21">
        <v>159698</v>
      </c>
      <c r="G53" s="21">
        <v>150000</v>
      </c>
      <c r="H53" s="21">
        <v>89752</v>
      </c>
      <c r="I53" s="30">
        <f t="shared" si="1"/>
        <v>59.83466666666667</v>
      </c>
    </row>
    <row r="54" spans="3:9" ht="12.75">
      <c r="C54" s="59" t="s">
        <v>112</v>
      </c>
      <c r="D54" s="72" t="s">
        <v>36</v>
      </c>
      <c r="E54" s="73"/>
      <c r="F54" s="21">
        <v>2980</v>
      </c>
      <c r="G54" s="21">
        <v>10000</v>
      </c>
      <c r="H54" s="21">
        <v>1175</v>
      </c>
      <c r="I54" s="30">
        <f t="shared" si="1"/>
        <v>11.75</v>
      </c>
    </row>
    <row r="55" spans="3:9" ht="12.75">
      <c r="C55" s="56" t="s">
        <v>37</v>
      </c>
      <c r="D55" s="76" t="s">
        <v>38</v>
      </c>
      <c r="E55" s="77"/>
      <c r="F55" s="32">
        <f>SUM(F56:F61)</f>
        <v>388260</v>
      </c>
      <c r="G55" s="32">
        <f>SUM(G56:G61)</f>
        <v>411000</v>
      </c>
      <c r="H55" s="32">
        <f>SUM(H56:H61)</f>
        <v>244989</v>
      </c>
      <c r="I55" s="30">
        <f t="shared" si="1"/>
        <v>59.60802919708029</v>
      </c>
    </row>
    <row r="56" spans="3:9" ht="12.75">
      <c r="C56" s="57" t="s">
        <v>113</v>
      </c>
      <c r="D56" s="72" t="s">
        <v>114</v>
      </c>
      <c r="E56" s="73"/>
      <c r="F56" s="21">
        <v>134200</v>
      </c>
      <c r="G56" s="21">
        <v>118000</v>
      </c>
      <c r="H56" s="21">
        <v>75528</v>
      </c>
      <c r="I56" s="30">
        <f t="shared" si="1"/>
        <v>64.00677966101695</v>
      </c>
    </row>
    <row r="57" spans="3:9" ht="19.5" customHeight="1">
      <c r="C57" s="57" t="s">
        <v>115</v>
      </c>
      <c r="D57" s="72" t="s">
        <v>81</v>
      </c>
      <c r="E57" s="73"/>
      <c r="F57" s="21">
        <v>182091</v>
      </c>
      <c r="G57" s="21">
        <v>190000</v>
      </c>
      <c r="H57" s="21">
        <v>130543</v>
      </c>
      <c r="I57" s="30">
        <f t="shared" si="1"/>
        <v>68.70684210526315</v>
      </c>
    </row>
    <row r="58" spans="3:9" ht="12.75" customHeight="1">
      <c r="C58" s="57" t="s">
        <v>116</v>
      </c>
      <c r="D58" s="72" t="s">
        <v>117</v>
      </c>
      <c r="E58" s="73"/>
      <c r="F58" s="21">
        <v>50191</v>
      </c>
      <c r="G58" s="21">
        <v>70000</v>
      </c>
      <c r="H58" s="21">
        <v>30428</v>
      </c>
      <c r="I58" s="30">
        <f t="shared" si="1"/>
        <v>43.46857142857143</v>
      </c>
    </row>
    <row r="59" spans="3:9" ht="25.5">
      <c r="C59" s="57" t="s">
        <v>118</v>
      </c>
      <c r="D59" s="41" t="s">
        <v>89</v>
      </c>
      <c r="E59" s="42"/>
      <c r="F59" s="21">
        <v>4170</v>
      </c>
      <c r="G59" s="21">
        <v>13000</v>
      </c>
      <c r="H59" s="21">
        <v>3694</v>
      </c>
      <c r="I59" s="30">
        <f t="shared" si="1"/>
        <v>28.415384615384614</v>
      </c>
    </row>
    <row r="60" spans="3:9" ht="12.75" customHeight="1">
      <c r="C60" s="60" t="s">
        <v>39</v>
      </c>
      <c r="D60" s="82" t="s">
        <v>83</v>
      </c>
      <c r="E60" s="95"/>
      <c r="F60" s="33">
        <v>11184</v>
      </c>
      <c r="G60" s="33">
        <v>15000</v>
      </c>
      <c r="H60" s="33">
        <v>1418</v>
      </c>
      <c r="I60" s="30">
        <f t="shared" si="1"/>
        <v>9.453333333333333</v>
      </c>
    </row>
    <row r="61" spans="3:9" ht="12.75">
      <c r="C61" s="57" t="s">
        <v>119</v>
      </c>
      <c r="D61" s="72" t="s">
        <v>120</v>
      </c>
      <c r="E61" s="73"/>
      <c r="F61" s="21">
        <v>6424</v>
      </c>
      <c r="G61" s="21">
        <v>5000</v>
      </c>
      <c r="H61" s="21">
        <v>3378</v>
      </c>
      <c r="I61" s="30">
        <f t="shared" si="1"/>
        <v>67.56</v>
      </c>
    </row>
    <row r="62" spans="3:9" ht="12.75">
      <c r="C62" s="61" t="s">
        <v>40</v>
      </c>
      <c r="D62" s="107" t="s">
        <v>41</v>
      </c>
      <c r="E62" s="108"/>
      <c r="F62" s="29">
        <f>SUM(F63:F71)</f>
        <v>126902</v>
      </c>
      <c r="G62" s="29">
        <f>SUM(G63:G71)</f>
        <v>203500</v>
      </c>
      <c r="H62" s="29">
        <f>SUM(H63:H71)</f>
        <v>100578</v>
      </c>
      <c r="I62" s="30">
        <f t="shared" si="1"/>
        <v>49.424078624078625</v>
      </c>
    </row>
    <row r="63" spans="3:9" ht="12.75" customHeight="1">
      <c r="C63" s="57" t="s">
        <v>121</v>
      </c>
      <c r="D63" s="72" t="s">
        <v>122</v>
      </c>
      <c r="E63" s="73"/>
      <c r="F63" s="21">
        <v>13770</v>
      </c>
      <c r="G63" s="21">
        <v>14000</v>
      </c>
      <c r="H63" s="21">
        <v>7125</v>
      </c>
      <c r="I63" s="30">
        <f t="shared" si="1"/>
        <v>50.89285714285714</v>
      </c>
    </row>
    <row r="64" spans="3:9" ht="12.75" customHeight="1">
      <c r="C64" s="57" t="s">
        <v>123</v>
      </c>
      <c r="D64" s="72" t="s">
        <v>90</v>
      </c>
      <c r="E64" s="73"/>
      <c r="F64" s="21">
        <v>23889</v>
      </c>
      <c r="G64" s="21">
        <v>33000</v>
      </c>
      <c r="H64" s="21">
        <v>17790</v>
      </c>
      <c r="I64" s="30">
        <f t="shared" si="1"/>
        <v>53.90909090909091</v>
      </c>
    </row>
    <row r="65" spans="3:9" ht="15" customHeight="1">
      <c r="C65" s="57" t="s">
        <v>124</v>
      </c>
      <c r="D65" s="72" t="s">
        <v>42</v>
      </c>
      <c r="E65" s="73"/>
      <c r="F65" s="21">
        <v>8359</v>
      </c>
      <c r="G65" s="21">
        <v>9000</v>
      </c>
      <c r="H65" s="21">
        <v>4467</v>
      </c>
      <c r="I65" s="30">
        <f t="shared" si="1"/>
        <v>49.63333333333333</v>
      </c>
    </row>
    <row r="66" spans="3:9" ht="15" customHeight="1">
      <c r="C66" s="57" t="s">
        <v>125</v>
      </c>
      <c r="D66" s="72" t="s">
        <v>126</v>
      </c>
      <c r="E66" s="73"/>
      <c r="F66" s="21">
        <v>16306</v>
      </c>
      <c r="G66" s="21">
        <v>19500</v>
      </c>
      <c r="H66" s="21">
        <v>24858</v>
      </c>
      <c r="I66" s="30">
        <f t="shared" si="1"/>
        <v>127.47692307692309</v>
      </c>
    </row>
    <row r="67" spans="3:9" ht="15" customHeight="1">
      <c r="C67" s="57" t="s">
        <v>167</v>
      </c>
      <c r="D67" s="41" t="s">
        <v>172</v>
      </c>
      <c r="E67" s="42"/>
      <c r="F67" s="21">
        <v>491</v>
      </c>
      <c r="G67" s="21">
        <v>0</v>
      </c>
      <c r="H67" s="21">
        <v>368</v>
      </c>
      <c r="I67" s="30">
        <v>0</v>
      </c>
    </row>
    <row r="68" spans="3:9" ht="12.75">
      <c r="C68" s="57" t="s">
        <v>127</v>
      </c>
      <c r="D68" s="72" t="s">
        <v>128</v>
      </c>
      <c r="E68" s="73"/>
      <c r="F68" s="21">
        <v>10132</v>
      </c>
      <c r="G68" s="21">
        <v>42000</v>
      </c>
      <c r="H68" s="21">
        <v>6242</v>
      </c>
      <c r="I68" s="30">
        <f t="shared" si="1"/>
        <v>14.861904761904762</v>
      </c>
    </row>
    <row r="69" spans="3:9" ht="15.75" customHeight="1">
      <c r="C69" s="57" t="s">
        <v>129</v>
      </c>
      <c r="D69" s="72" t="s">
        <v>91</v>
      </c>
      <c r="E69" s="73"/>
      <c r="F69" s="21">
        <v>42101</v>
      </c>
      <c r="G69" s="21">
        <v>67000</v>
      </c>
      <c r="H69" s="21">
        <v>34267</v>
      </c>
      <c r="I69" s="30">
        <f t="shared" si="1"/>
        <v>51.14477611940299</v>
      </c>
    </row>
    <row r="70" spans="3:9" ht="12.75" customHeight="1">
      <c r="C70" s="57" t="s">
        <v>43</v>
      </c>
      <c r="D70" s="72" t="s">
        <v>44</v>
      </c>
      <c r="E70" s="73"/>
      <c r="F70" s="21">
        <v>9008</v>
      </c>
      <c r="G70" s="21">
        <v>10000</v>
      </c>
      <c r="H70" s="21">
        <v>4561</v>
      </c>
      <c r="I70" s="30">
        <f t="shared" si="1"/>
        <v>45.61</v>
      </c>
    </row>
    <row r="71" spans="3:9" ht="12.75">
      <c r="C71" s="57" t="s">
        <v>130</v>
      </c>
      <c r="D71" s="72" t="s">
        <v>85</v>
      </c>
      <c r="E71" s="73"/>
      <c r="F71" s="21">
        <v>2846</v>
      </c>
      <c r="G71" s="21">
        <v>9000</v>
      </c>
      <c r="H71" s="21">
        <v>900</v>
      </c>
      <c r="I71" s="30">
        <f t="shared" si="1"/>
        <v>10</v>
      </c>
    </row>
    <row r="72" spans="3:9" ht="12.75" customHeight="1">
      <c r="C72" s="56" t="s">
        <v>45</v>
      </c>
      <c r="D72" s="76" t="s">
        <v>46</v>
      </c>
      <c r="E72" s="77"/>
      <c r="F72" s="32">
        <f>SUM(F73+F74+F77+F79+F78)</f>
        <v>33103</v>
      </c>
      <c r="G72" s="32">
        <f>SUM(G73:G80)</f>
        <v>42000</v>
      </c>
      <c r="H72" s="32">
        <f>SUM(H73+H74+H77+H79)</f>
        <v>13580</v>
      </c>
      <c r="I72" s="30">
        <f t="shared" si="1"/>
        <v>32.33333333333333</v>
      </c>
    </row>
    <row r="73" spans="3:9" ht="12.75" customHeight="1">
      <c r="C73" s="59" t="s">
        <v>47</v>
      </c>
      <c r="D73" s="72" t="s">
        <v>48</v>
      </c>
      <c r="E73" s="73"/>
      <c r="F73" s="21">
        <v>5518</v>
      </c>
      <c r="G73" s="21">
        <v>7000</v>
      </c>
      <c r="H73" s="21">
        <v>2220</v>
      </c>
      <c r="I73" s="30">
        <f t="shared" si="1"/>
        <v>31.71428571428571</v>
      </c>
    </row>
    <row r="74" spans="3:9" ht="17.25" customHeight="1">
      <c r="C74" s="59" t="s">
        <v>131</v>
      </c>
      <c r="D74" s="41" t="s">
        <v>132</v>
      </c>
      <c r="E74" s="42"/>
      <c r="F74" s="21">
        <v>12047</v>
      </c>
      <c r="G74" s="21">
        <v>13400</v>
      </c>
      <c r="H74" s="21">
        <v>9777</v>
      </c>
      <c r="I74" s="30">
        <f t="shared" si="1"/>
        <v>72.96268656716418</v>
      </c>
    </row>
    <row r="75" spans="3:9" ht="25.5">
      <c r="C75" s="22" t="s">
        <v>1</v>
      </c>
      <c r="D75" s="23" t="s">
        <v>2</v>
      </c>
      <c r="E75" s="23"/>
      <c r="F75" s="24" t="s">
        <v>166</v>
      </c>
      <c r="G75" s="24" t="s">
        <v>190</v>
      </c>
      <c r="H75" s="24" t="s">
        <v>205</v>
      </c>
      <c r="I75" s="25" t="s">
        <v>86</v>
      </c>
    </row>
    <row r="76" spans="3:9" ht="17.25" customHeight="1">
      <c r="C76" s="26">
        <v>1</v>
      </c>
      <c r="D76" s="49">
        <v>2</v>
      </c>
      <c r="E76" s="50"/>
      <c r="F76" s="27">
        <v>5</v>
      </c>
      <c r="G76" s="65" t="s">
        <v>64</v>
      </c>
      <c r="H76" s="27">
        <v>5</v>
      </c>
      <c r="I76" s="28">
        <v>6</v>
      </c>
    </row>
    <row r="77" spans="3:9" ht="15.75" customHeight="1">
      <c r="C77" s="57" t="s">
        <v>49</v>
      </c>
      <c r="D77" s="72" t="s">
        <v>50</v>
      </c>
      <c r="E77" s="73"/>
      <c r="F77" s="21">
        <v>913</v>
      </c>
      <c r="G77" s="21">
        <v>4000</v>
      </c>
      <c r="H77" s="21">
        <v>1255</v>
      </c>
      <c r="I77" s="30">
        <f aca="true" t="shared" si="2" ref="I77:I106">H77/G77*100</f>
        <v>31.374999999999996</v>
      </c>
    </row>
    <row r="78" spans="3:9" ht="19.5" customHeight="1">
      <c r="C78" s="57" t="s">
        <v>51</v>
      </c>
      <c r="D78" s="72" t="s">
        <v>52</v>
      </c>
      <c r="E78" s="73"/>
      <c r="F78" s="21">
        <v>0</v>
      </c>
      <c r="G78" s="21">
        <v>500</v>
      </c>
      <c r="H78" s="21">
        <v>0</v>
      </c>
      <c r="I78" s="30">
        <f t="shared" si="2"/>
        <v>0</v>
      </c>
    </row>
    <row r="79" spans="3:9" ht="18.75" customHeight="1">
      <c r="C79" s="57" t="s">
        <v>133</v>
      </c>
      <c r="D79" s="72" t="s">
        <v>134</v>
      </c>
      <c r="E79" s="73"/>
      <c r="F79" s="21">
        <v>14625</v>
      </c>
      <c r="G79" s="21">
        <v>15000</v>
      </c>
      <c r="H79" s="21">
        <v>328</v>
      </c>
      <c r="I79" s="30">
        <f t="shared" si="2"/>
        <v>2.1866666666666665</v>
      </c>
    </row>
    <row r="80" spans="3:9" ht="12.75" customHeight="1">
      <c r="C80" s="57" t="s">
        <v>135</v>
      </c>
      <c r="D80" s="41" t="s">
        <v>97</v>
      </c>
      <c r="E80" s="42"/>
      <c r="F80" s="21">
        <v>0</v>
      </c>
      <c r="G80" s="21">
        <v>2100</v>
      </c>
      <c r="H80" s="21">
        <v>0</v>
      </c>
      <c r="I80" s="30">
        <f t="shared" si="2"/>
        <v>0</v>
      </c>
    </row>
    <row r="81" spans="3:9" ht="15.75" customHeight="1">
      <c r="C81" s="15" t="s">
        <v>53</v>
      </c>
      <c r="D81" s="74" t="s">
        <v>54</v>
      </c>
      <c r="E81" s="75"/>
      <c r="F81" s="31">
        <f>F84+F82</f>
        <v>57241</v>
      </c>
      <c r="G81" s="31">
        <f>G84+G82</f>
        <v>205000</v>
      </c>
      <c r="H81" s="31">
        <f>H84+H82</f>
        <v>105186</v>
      </c>
      <c r="I81" s="30">
        <f t="shared" si="2"/>
        <v>51.310243902439026</v>
      </c>
    </row>
    <row r="82" spans="3:9" ht="15.75" customHeight="1">
      <c r="C82" s="56" t="s">
        <v>177</v>
      </c>
      <c r="D82" s="76" t="s">
        <v>178</v>
      </c>
      <c r="E82" s="77"/>
      <c r="F82" s="32">
        <f>SUM(F83)</f>
        <v>49226</v>
      </c>
      <c r="G82" s="32">
        <f>SUM(G83)</f>
        <v>200000</v>
      </c>
      <c r="H82" s="32">
        <f>SUM(H83)</f>
        <v>100998</v>
      </c>
      <c r="I82" s="30">
        <f t="shared" si="2"/>
        <v>50.499</v>
      </c>
    </row>
    <row r="83" spans="3:9" ht="15.75" customHeight="1">
      <c r="C83" s="57" t="s">
        <v>179</v>
      </c>
      <c r="D83" s="72" t="s">
        <v>58</v>
      </c>
      <c r="E83" s="73"/>
      <c r="F83" s="21">
        <v>49226</v>
      </c>
      <c r="G83" s="21">
        <v>200000</v>
      </c>
      <c r="H83" s="21">
        <v>100998</v>
      </c>
      <c r="I83" s="30">
        <f t="shared" si="2"/>
        <v>50.499</v>
      </c>
    </row>
    <row r="84" spans="3:9" ht="15.75" customHeight="1">
      <c r="C84" s="56" t="s">
        <v>55</v>
      </c>
      <c r="D84" s="76" t="s">
        <v>56</v>
      </c>
      <c r="E84" s="77"/>
      <c r="F84" s="32">
        <f>SUM(F85:F85)</f>
        <v>8015</v>
      </c>
      <c r="G84" s="32">
        <f>SUM(G85:G85)</f>
        <v>5000</v>
      </c>
      <c r="H84" s="32">
        <f>SUM(H85:H85)</f>
        <v>4188</v>
      </c>
      <c r="I84" s="30">
        <f t="shared" si="2"/>
        <v>83.76</v>
      </c>
    </row>
    <row r="85" spans="3:9" ht="15.75" customHeight="1">
      <c r="C85" s="57" t="s">
        <v>57</v>
      </c>
      <c r="D85" s="72" t="s">
        <v>58</v>
      </c>
      <c r="E85" s="73"/>
      <c r="F85" s="21">
        <v>8015</v>
      </c>
      <c r="G85" s="21">
        <v>5000</v>
      </c>
      <c r="H85" s="21">
        <v>4188</v>
      </c>
      <c r="I85" s="30">
        <f t="shared" si="2"/>
        <v>83.76</v>
      </c>
    </row>
    <row r="86" spans="3:9" ht="15" customHeight="1">
      <c r="C86" s="57" t="s">
        <v>87</v>
      </c>
      <c r="D86" s="72" t="s">
        <v>60</v>
      </c>
      <c r="E86" s="106"/>
      <c r="F86" s="21">
        <v>45737</v>
      </c>
      <c r="G86" s="21">
        <v>0</v>
      </c>
      <c r="H86" s="21">
        <v>7504423</v>
      </c>
      <c r="I86" s="30">
        <v>0</v>
      </c>
    </row>
    <row r="87" spans="3:9" ht="12.75" customHeight="1">
      <c r="C87" s="59" t="s">
        <v>88</v>
      </c>
      <c r="D87" s="72" t="s">
        <v>136</v>
      </c>
      <c r="E87" s="73"/>
      <c r="F87" s="21">
        <v>0</v>
      </c>
      <c r="G87" s="21">
        <v>0</v>
      </c>
      <c r="H87" s="21">
        <v>709160</v>
      </c>
      <c r="I87" s="30">
        <v>0</v>
      </c>
    </row>
    <row r="88" spans="3:9" ht="12.75" customHeight="1">
      <c r="C88" s="13" t="s">
        <v>61</v>
      </c>
      <c r="D88" s="85" t="s">
        <v>62</v>
      </c>
      <c r="E88" s="86"/>
      <c r="F88" s="34">
        <v>49469</v>
      </c>
      <c r="G88" s="34">
        <v>0</v>
      </c>
      <c r="H88" s="34">
        <v>44773</v>
      </c>
      <c r="I88" s="30">
        <v>0</v>
      </c>
    </row>
    <row r="89" spans="3:9" ht="12.75" customHeight="1">
      <c r="C89" s="17" t="s">
        <v>64</v>
      </c>
      <c r="D89" s="87" t="s">
        <v>65</v>
      </c>
      <c r="E89" s="88"/>
      <c r="F89" s="19">
        <f>F90</f>
        <v>3915598</v>
      </c>
      <c r="G89" s="19">
        <f>G90</f>
        <v>4437000</v>
      </c>
      <c r="H89" s="19">
        <f>H90</f>
        <v>4122473</v>
      </c>
      <c r="I89" s="30">
        <f t="shared" si="2"/>
        <v>92.91126887536623</v>
      </c>
    </row>
    <row r="90" spans="3:9" ht="12.75" customHeight="1">
      <c r="C90" s="16" t="s">
        <v>66</v>
      </c>
      <c r="D90" s="72" t="s">
        <v>67</v>
      </c>
      <c r="E90" s="81"/>
      <c r="F90" s="35">
        <f>F93+F91</f>
        <v>3915598</v>
      </c>
      <c r="G90" s="35">
        <f>G93+G91</f>
        <v>4437000</v>
      </c>
      <c r="H90" s="35">
        <f>H93+H91</f>
        <v>4122473</v>
      </c>
      <c r="I90" s="30">
        <f t="shared" si="2"/>
        <v>92.91126887536623</v>
      </c>
    </row>
    <row r="91" spans="3:9" ht="12.75" customHeight="1">
      <c r="C91" s="55" t="s">
        <v>68</v>
      </c>
      <c r="D91" s="76" t="s">
        <v>92</v>
      </c>
      <c r="E91" s="84"/>
      <c r="F91" s="32">
        <f>SUM(F92:F92)</f>
        <v>3861510</v>
      </c>
      <c r="G91" s="36">
        <f>SUM(G92)</f>
        <v>3288000</v>
      </c>
      <c r="H91" s="32">
        <f>SUM(H92:H92)</f>
        <v>3571388</v>
      </c>
      <c r="I91" s="30">
        <f t="shared" si="2"/>
        <v>108.61885644768856</v>
      </c>
    </row>
    <row r="92" spans="3:9" ht="12.75" customHeight="1">
      <c r="C92" s="57" t="s">
        <v>69</v>
      </c>
      <c r="D92" s="72" t="s">
        <v>164</v>
      </c>
      <c r="E92" s="81"/>
      <c r="F92" s="21">
        <v>3861510</v>
      </c>
      <c r="G92" s="37">
        <v>3288000</v>
      </c>
      <c r="H92" s="21">
        <v>3571388</v>
      </c>
      <c r="I92" s="30">
        <f t="shared" si="2"/>
        <v>108.61885644768856</v>
      </c>
    </row>
    <row r="93" spans="3:9" ht="13.5" customHeight="1">
      <c r="C93" s="55" t="s">
        <v>70</v>
      </c>
      <c r="D93" s="76" t="s">
        <v>71</v>
      </c>
      <c r="E93" s="84"/>
      <c r="F93" s="32">
        <f>SUM(F94:F96)</f>
        <v>54088</v>
      </c>
      <c r="G93" s="36">
        <f>SUM(G94:G96)</f>
        <v>1149000</v>
      </c>
      <c r="H93" s="32">
        <f>SUM(H94:H96)</f>
        <v>551085</v>
      </c>
      <c r="I93" s="30">
        <f t="shared" si="2"/>
        <v>47.9621409921671</v>
      </c>
    </row>
    <row r="94" spans="3:11" ht="15.75" customHeight="1">
      <c r="C94" s="57" t="s">
        <v>137</v>
      </c>
      <c r="D94" s="72" t="s">
        <v>63</v>
      </c>
      <c r="E94" s="81"/>
      <c r="F94" s="21">
        <v>5962</v>
      </c>
      <c r="G94" s="37">
        <v>0</v>
      </c>
      <c r="H94" s="21">
        <v>5581</v>
      </c>
      <c r="I94" s="30">
        <v>0</v>
      </c>
      <c r="K94" s="71">
        <v>6795263</v>
      </c>
    </row>
    <row r="95" spans="3:11" ht="15.75" customHeight="1">
      <c r="C95" s="57" t="s">
        <v>146</v>
      </c>
      <c r="D95" s="80" t="s">
        <v>147</v>
      </c>
      <c r="E95" s="81"/>
      <c r="F95" s="21">
        <v>820</v>
      </c>
      <c r="G95" s="37">
        <v>0</v>
      </c>
      <c r="H95" s="21">
        <v>0</v>
      </c>
      <c r="I95" s="30">
        <v>0</v>
      </c>
      <c r="K95" s="71">
        <v>1313190.97</v>
      </c>
    </row>
    <row r="96" spans="3:11" ht="15.75" customHeight="1">
      <c r="C96" s="57" t="s">
        <v>138</v>
      </c>
      <c r="D96" s="72" t="s">
        <v>139</v>
      </c>
      <c r="E96" s="81"/>
      <c r="F96" s="21">
        <v>47306</v>
      </c>
      <c r="G96" s="37">
        <v>1149000</v>
      </c>
      <c r="H96" s="21">
        <v>545504</v>
      </c>
      <c r="I96" s="30">
        <f t="shared" si="2"/>
        <v>47.476414273281115</v>
      </c>
      <c r="K96" s="71">
        <v>-2065709.44</v>
      </c>
    </row>
    <row r="97" spans="3:9" ht="12.75" customHeight="1">
      <c r="C97" s="17" t="s">
        <v>195</v>
      </c>
      <c r="D97" s="87" t="s">
        <v>196</v>
      </c>
      <c r="E97" s="88"/>
      <c r="F97" s="19">
        <f aca="true" t="shared" si="3" ref="F97:H98">F98</f>
        <v>0</v>
      </c>
      <c r="G97" s="19">
        <f t="shared" si="3"/>
        <v>5740000</v>
      </c>
      <c r="H97" s="19">
        <f t="shared" si="3"/>
        <v>0</v>
      </c>
      <c r="I97" s="30">
        <f>H97/G97*100</f>
        <v>0</v>
      </c>
    </row>
    <row r="98" spans="3:9" ht="12.75" customHeight="1">
      <c r="C98" s="16" t="s">
        <v>197</v>
      </c>
      <c r="D98" s="72" t="s">
        <v>198</v>
      </c>
      <c r="E98" s="81"/>
      <c r="F98" s="35">
        <f t="shared" si="3"/>
        <v>0</v>
      </c>
      <c r="G98" s="35">
        <f t="shared" si="3"/>
        <v>5740000</v>
      </c>
      <c r="H98" s="35">
        <f t="shared" si="3"/>
        <v>0</v>
      </c>
      <c r="I98" s="30">
        <f>H98/G98*100</f>
        <v>0</v>
      </c>
    </row>
    <row r="99" spans="3:9" ht="12.75" customHeight="1">
      <c r="C99" s="55" t="s">
        <v>199</v>
      </c>
      <c r="D99" s="76" t="s">
        <v>200</v>
      </c>
      <c r="E99" s="84"/>
      <c r="F99" s="32">
        <f>SUM(F100)</f>
        <v>0</v>
      </c>
      <c r="G99" s="32">
        <f>SUM(G100)</f>
        <v>5740000</v>
      </c>
      <c r="H99" s="32">
        <f>SUM(H100)</f>
        <v>0</v>
      </c>
      <c r="I99" s="30">
        <f>H99/G99*100</f>
        <v>0</v>
      </c>
    </row>
    <row r="100" spans="3:9" ht="12.75" customHeight="1">
      <c r="C100" s="57" t="s">
        <v>201</v>
      </c>
      <c r="D100" s="72" t="s">
        <v>200</v>
      </c>
      <c r="E100" s="81"/>
      <c r="F100" s="21">
        <v>0</v>
      </c>
      <c r="G100" s="21">
        <v>5740000</v>
      </c>
      <c r="H100" s="21">
        <v>0</v>
      </c>
      <c r="I100" s="30">
        <f>H100/G100*100</f>
        <v>0</v>
      </c>
    </row>
    <row r="101" spans="3:9" ht="12.75" customHeight="1">
      <c r="C101" s="57" t="s">
        <v>87</v>
      </c>
      <c r="D101" s="72" t="s">
        <v>140</v>
      </c>
      <c r="E101" s="81"/>
      <c r="F101" s="21">
        <v>0</v>
      </c>
      <c r="G101" s="37">
        <v>0</v>
      </c>
      <c r="H101" s="21">
        <v>0</v>
      </c>
      <c r="I101" s="30">
        <v>0</v>
      </c>
    </row>
    <row r="102" spans="3:9" ht="15.75" customHeight="1">
      <c r="C102" s="57" t="s">
        <v>87</v>
      </c>
      <c r="D102" s="72" t="s">
        <v>202</v>
      </c>
      <c r="E102" s="81"/>
      <c r="F102" s="21">
        <v>0</v>
      </c>
      <c r="G102" s="37">
        <v>6450000</v>
      </c>
      <c r="H102" s="21">
        <v>709160</v>
      </c>
      <c r="I102" s="30">
        <v>0</v>
      </c>
    </row>
    <row r="103" spans="3:9" ht="15.75" customHeight="1">
      <c r="C103" s="57" t="s">
        <v>88</v>
      </c>
      <c r="D103" s="72" t="s">
        <v>72</v>
      </c>
      <c r="E103" s="81"/>
      <c r="F103" s="21">
        <v>230561</v>
      </c>
      <c r="G103" s="37">
        <v>0</v>
      </c>
      <c r="H103" s="21">
        <v>709160</v>
      </c>
      <c r="I103" s="30">
        <v>0</v>
      </c>
    </row>
    <row r="104" spans="3:9" ht="12.75" customHeight="1">
      <c r="C104" s="18" t="s">
        <v>73</v>
      </c>
      <c r="D104" s="82" t="s">
        <v>74</v>
      </c>
      <c r="E104" s="83"/>
      <c r="F104" s="31">
        <f>F88</f>
        <v>49469</v>
      </c>
      <c r="G104" s="38">
        <f>G88</f>
        <v>0</v>
      </c>
      <c r="H104" s="31">
        <f>H88</f>
        <v>44773</v>
      </c>
      <c r="I104" s="30">
        <v>0</v>
      </c>
    </row>
    <row r="105" spans="3:9" ht="17.25" customHeight="1">
      <c r="C105" s="16" t="s">
        <v>59</v>
      </c>
      <c r="D105" s="78" t="s">
        <v>75</v>
      </c>
      <c r="E105" s="79"/>
      <c r="F105" s="62">
        <f>F7</f>
        <v>14326516</v>
      </c>
      <c r="G105" s="62">
        <f>G7+G102</f>
        <v>14068350</v>
      </c>
      <c r="H105" s="62">
        <f>H7</f>
        <v>2385863</v>
      </c>
      <c r="I105" s="30">
        <f t="shared" si="2"/>
        <v>16.95908191081399</v>
      </c>
    </row>
    <row r="106" spans="3:9" ht="12.75">
      <c r="C106" s="16" t="s">
        <v>59</v>
      </c>
      <c r="D106" s="78" t="s">
        <v>76</v>
      </c>
      <c r="E106" s="79"/>
      <c r="F106" s="62">
        <f>G106</f>
        <v>14068350</v>
      </c>
      <c r="G106" s="63">
        <f>G41+G89+G97</f>
        <v>14068350</v>
      </c>
      <c r="H106" s="62">
        <f>H41+H89</f>
        <v>6114904</v>
      </c>
      <c r="I106" s="30">
        <f t="shared" si="2"/>
        <v>43.46568005487495</v>
      </c>
    </row>
    <row r="107" spans="3:9" ht="12.75" customHeight="1">
      <c r="C107" s="16" t="s">
        <v>59</v>
      </c>
      <c r="D107" s="72" t="s">
        <v>148</v>
      </c>
      <c r="E107" s="81"/>
      <c r="F107" s="35">
        <f>F105-F106</f>
        <v>6980087</v>
      </c>
      <c r="G107" s="35">
        <f>G105-G106</f>
        <v>0</v>
      </c>
      <c r="H107" s="35">
        <f>H105-H106</f>
        <v>-3729041</v>
      </c>
      <c r="I107" s="30">
        <v>0</v>
      </c>
    </row>
    <row r="108" spans="2:9" ht="15.75" customHeight="1">
      <c r="B108" s="7"/>
      <c r="C108" s="16" t="s">
        <v>77</v>
      </c>
      <c r="D108" s="72" t="s">
        <v>157</v>
      </c>
      <c r="E108" s="81"/>
      <c r="F108" s="35">
        <f>F103-F86</f>
        <v>184824</v>
      </c>
      <c r="G108" s="35">
        <v>0</v>
      </c>
      <c r="H108" s="35">
        <f>H103-H86</f>
        <v>-6795263</v>
      </c>
      <c r="I108" s="30">
        <v>0</v>
      </c>
    </row>
    <row r="109" spans="3:9" ht="12.75" customHeight="1">
      <c r="C109" s="16" t="s">
        <v>59</v>
      </c>
      <c r="D109" s="76" t="s">
        <v>78</v>
      </c>
      <c r="E109" s="84"/>
      <c r="F109" s="51">
        <f>SUM(F107-F108)</f>
        <v>6795263</v>
      </c>
      <c r="G109" s="51">
        <f>SUM(G107-G108)</f>
        <v>0</v>
      </c>
      <c r="H109" s="51">
        <f>SUM(H107-H108)</f>
        <v>3066222</v>
      </c>
      <c r="I109" s="30">
        <v>0</v>
      </c>
    </row>
    <row r="110" spans="3:9" ht="12.75" customHeight="1">
      <c r="C110" s="13" t="s">
        <v>59</v>
      </c>
      <c r="D110" s="102" t="s">
        <v>156</v>
      </c>
      <c r="E110" s="103"/>
      <c r="F110" s="51"/>
      <c r="G110" s="39">
        <f>SUM(G108:G109)</f>
        <v>0</v>
      </c>
      <c r="H110" s="64"/>
      <c r="I110" s="30">
        <v>0</v>
      </c>
    </row>
    <row r="111" spans="3:9" ht="15.75" customHeight="1">
      <c r="C111" s="2" t="s">
        <v>207</v>
      </c>
      <c r="D111" s="3"/>
      <c r="E111" s="46"/>
      <c r="F111" s="10"/>
      <c r="G111" s="10"/>
      <c r="H111" s="104" t="s">
        <v>79</v>
      </c>
      <c r="I111" s="105"/>
    </row>
    <row r="112" spans="3:9" ht="12.75">
      <c r="C112" s="2"/>
      <c r="D112" s="3"/>
      <c r="E112" s="46"/>
      <c r="F112" s="10"/>
      <c r="G112" s="10"/>
      <c r="H112" s="104"/>
      <c r="I112" s="105"/>
    </row>
    <row r="113" spans="3:9" ht="12.75">
      <c r="C113" s="2"/>
      <c r="D113" s="12" t="s">
        <v>93</v>
      </c>
      <c r="E113" s="47" t="s">
        <v>149</v>
      </c>
      <c r="F113" s="10"/>
      <c r="G113" s="10"/>
      <c r="H113" s="105"/>
      <c r="I113" s="105"/>
    </row>
    <row r="114" spans="2:9" ht="15.75" customHeight="1">
      <c r="B114" s="9"/>
      <c r="C114" s="11"/>
      <c r="D114" s="1"/>
      <c r="E114" s="1"/>
      <c r="F114" s="43"/>
      <c r="G114" s="43"/>
      <c r="H114" s="43"/>
      <c r="I114" s="6"/>
    </row>
    <row r="115" spans="2:9" ht="12.75">
      <c r="B115" s="9"/>
      <c r="C115" s="11"/>
      <c r="D115" s="1"/>
      <c r="E115" s="1"/>
      <c r="F115" s="43"/>
      <c r="G115" s="43"/>
      <c r="H115" s="43"/>
      <c r="I115" s="6"/>
    </row>
    <row r="116" spans="2:9" ht="12.75">
      <c r="B116" s="9"/>
      <c r="C116" s="11"/>
      <c r="D116" s="1"/>
      <c r="E116" s="1"/>
      <c r="F116" s="43"/>
      <c r="G116" s="43"/>
      <c r="H116" s="43"/>
      <c r="I116" s="6"/>
    </row>
    <row r="117" spans="2:9" ht="12.75">
      <c r="B117" s="9"/>
      <c r="C117" s="11"/>
      <c r="D117" s="1"/>
      <c r="E117" s="1"/>
      <c r="F117" s="43"/>
      <c r="G117" s="43"/>
      <c r="H117" s="43"/>
      <c r="I117" s="6"/>
    </row>
    <row r="118" spans="2:9" ht="12.75">
      <c r="B118" s="9"/>
      <c r="C118" s="11"/>
      <c r="D118" s="1"/>
      <c r="E118" s="1"/>
      <c r="F118" s="43"/>
      <c r="G118" s="43"/>
      <c r="H118" s="43"/>
      <c r="I118" s="6"/>
    </row>
    <row r="119" spans="2:9" ht="12.75">
      <c r="B119" s="9"/>
      <c r="C119" s="11"/>
      <c r="D119" s="1"/>
      <c r="E119" s="1"/>
      <c r="F119" s="43"/>
      <c r="G119" s="43"/>
      <c r="H119" s="43"/>
      <c r="I119" s="6"/>
    </row>
    <row r="120" spans="2:9" ht="12.75">
      <c r="B120" s="9"/>
      <c r="C120" s="11"/>
      <c r="D120" s="1"/>
      <c r="E120" s="1"/>
      <c r="F120" s="43"/>
      <c r="G120" s="43"/>
      <c r="H120" s="43"/>
      <c r="I120" s="6"/>
    </row>
    <row r="121" spans="2:9" ht="15.75" customHeight="1">
      <c r="B121" s="9"/>
      <c r="C121" s="11"/>
      <c r="D121" s="1"/>
      <c r="E121" s="1"/>
      <c r="F121" s="43"/>
      <c r="G121" s="43"/>
      <c r="H121" s="43"/>
      <c r="I121" s="6"/>
    </row>
    <row r="122" spans="2:9" ht="15.75" customHeight="1">
      <c r="B122" s="9"/>
      <c r="C122" s="11"/>
      <c r="D122" s="1"/>
      <c r="E122" s="1"/>
      <c r="F122" s="43"/>
      <c r="G122" s="43"/>
      <c r="H122" s="43"/>
      <c r="I122" s="6"/>
    </row>
    <row r="123" spans="2:9" ht="15.75" customHeight="1">
      <c r="B123" s="9"/>
      <c r="C123" s="11"/>
      <c r="D123" s="1"/>
      <c r="E123" s="1"/>
      <c r="F123" s="43"/>
      <c r="G123" s="43"/>
      <c r="H123" s="43"/>
      <c r="I123" s="6"/>
    </row>
    <row r="124" spans="2:9" ht="15.75" customHeight="1">
      <c r="B124" s="9"/>
      <c r="C124" s="11"/>
      <c r="D124" s="1"/>
      <c r="E124" s="1"/>
      <c r="F124" s="43"/>
      <c r="G124" s="43"/>
      <c r="H124" s="43"/>
      <c r="I124" s="6"/>
    </row>
    <row r="125" spans="2:9" ht="12.75">
      <c r="B125" s="9"/>
      <c r="C125" s="11"/>
      <c r="D125" s="1"/>
      <c r="E125" s="1"/>
      <c r="F125" s="43"/>
      <c r="G125" s="43"/>
      <c r="H125" s="43"/>
      <c r="I125" s="6"/>
    </row>
    <row r="130" spans="2:8" s="7" customFormat="1" ht="12.75">
      <c r="B130"/>
      <c r="C130" s="4"/>
      <c r="D130" s="5"/>
      <c r="E130" s="5"/>
      <c r="F130" s="48"/>
      <c r="G130" s="48"/>
      <c r="H130" s="48"/>
    </row>
    <row r="131" ht="15.75" customHeight="1"/>
    <row r="132" ht="30.75" customHeight="1"/>
    <row r="134" ht="15" customHeight="1"/>
    <row r="136" ht="24.75" customHeight="1"/>
    <row r="137" spans="2:9" s="9" customFormat="1" ht="12.75">
      <c r="B137"/>
      <c r="C137" s="4"/>
      <c r="D137" s="5"/>
      <c r="E137" s="5"/>
      <c r="F137" s="48"/>
      <c r="G137" s="48"/>
      <c r="H137" s="48"/>
      <c r="I137" s="7"/>
    </row>
    <row r="138" spans="2:9" s="9" customFormat="1" ht="12.75">
      <c r="B138"/>
      <c r="C138" s="4"/>
      <c r="D138" s="5"/>
      <c r="E138" s="5"/>
      <c r="F138" s="48"/>
      <c r="G138" s="48"/>
      <c r="H138" s="48"/>
      <c r="I138" s="7"/>
    </row>
    <row r="139" spans="2:9" s="9" customFormat="1" ht="12.75">
      <c r="B139"/>
      <c r="C139" s="4"/>
      <c r="D139" s="5"/>
      <c r="E139" s="5"/>
      <c r="F139" s="48"/>
      <c r="G139" s="48"/>
      <c r="H139" s="48"/>
      <c r="I139" s="7"/>
    </row>
    <row r="140" spans="2:9" s="9" customFormat="1" ht="12.75">
      <c r="B140"/>
      <c r="C140" s="4"/>
      <c r="D140" s="5"/>
      <c r="E140" s="5"/>
      <c r="F140" s="48"/>
      <c r="G140" s="48"/>
      <c r="H140" s="48"/>
      <c r="I140" s="7"/>
    </row>
    <row r="141" spans="2:9" s="9" customFormat="1" ht="12.75">
      <c r="B141"/>
      <c r="C141" s="4"/>
      <c r="D141" s="5"/>
      <c r="E141" s="5"/>
      <c r="F141" s="48"/>
      <c r="G141" s="48"/>
      <c r="H141" s="48"/>
      <c r="I141" s="7"/>
    </row>
    <row r="142" spans="2:9" s="9" customFormat="1" ht="12.75">
      <c r="B142"/>
      <c r="C142" s="4"/>
      <c r="D142" s="5"/>
      <c r="E142" s="5"/>
      <c r="F142" s="48"/>
      <c r="G142" s="48"/>
      <c r="H142" s="48"/>
      <c r="I142" s="7"/>
    </row>
    <row r="143" spans="2:9" s="9" customFormat="1" ht="12.75">
      <c r="B143"/>
      <c r="C143" s="4"/>
      <c r="D143" s="5"/>
      <c r="E143" s="5"/>
      <c r="F143" s="48"/>
      <c r="G143" s="48"/>
      <c r="H143" s="48"/>
      <c r="I143" s="7"/>
    </row>
    <row r="144" spans="2:9" s="9" customFormat="1" ht="12.75">
      <c r="B144"/>
      <c r="C144" s="4"/>
      <c r="D144" s="5"/>
      <c r="E144" s="5"/>
      <c r="F144" s="48"/>
      <c r="G144" s="48"/>
      <c r="H144" s="48"/>
      <c r="I144" s="7"/>
    </row>
    <row r="145" spans="2:9" s="9" customFormat="1" ht="12.75">
      <c r="B145"/>
      <c r="C145" s="4"/>
      <c r="D145" s="5"/>
      <c r="E145" s="5"/>
      <c r="F145" s="48"/>
      <c r="G145" s="48"/>
      <c r="H145" s="48"/>
      <c r="I145" s="7"/>
    </row>
    <row r="146" spans="2:9" s="9" customFormat="1" ht="12.75">
      <c r="B146"/>
      <c r="C146" s="4"/>
      <c r="D146" s="5"/>
      <c r="E146" s="5"/>
      <c r="F146" s="48"/>
      <c r="G146" s="48"/>
      <c r="H146" s="48"/>
      <c r="I146" s="7"/>
    </row>
    <row r="147" spans="2:9" s="9" customFormat="1" ht="12.75">
      <c r="B147"/>
      <c r="C147" s="4"/>
      <c r="D147" s="5"/>
      <c r="E147" s="5"/>
      <c r="F147" s="48"/>
      <c r="G147" s="48"/>
      <c r="H147" s="48"/>
      <c r="I147" s="7"/>
    </row>
    <row r="148" spans="2:9" s="9" customFormat="1" ht="12.75">
      <c r="B148"/>
      <c r="C148" s="4"/>
      <c r="D148" s="5"/>
      <c r="E148" s="5"/>
      <c r="F148" s="48"/>
      <c r="G148" s="48"/>
      <c r="H148" s="48"/>
      <c r="I148" s="7"/>
    </row>
    <row r="149" spans="2:9" s="9" customFormat="1" ht="12.75">
      <c r="B149"/>
      <c r="C149" s="4"/>
      <c r="D149" s="5"/>
      <c r="E149" s="5"/>
      <c r="F149" s="48"/>
      <c r="G149" s="48"/>
      <c r="H149" s="48"/>
      <c r="I149" s="7"/>
    </row>
    <row r="150" spans="2:9" s="9" customFormat="1" ht="12.75">
      <c r="B150"/>
      <c r="C150" s="4"/>
      <c r="D150" s="5"/>
      <c r="E150" s="5"/>
      <c r="F150" s="48"/>
      <c r="G150" s="48"/>
      <c r="H150" s="48"/>
      <c r="I150" s="7"/>
    </row>
    <row r="151" spans="2:9" s="9" customFormat="1" ht="12.75">
      <c r="B151"/>
      <c r="C151" s="4"/>
      <c r="D151" s="5"/>
      <c r="E151" s="5"/>
      <c r="F151" s="48"/>
      <c r="G151" s="48"/>
      <c r="H151" s="48"/>
      <c r="I151" s="7"/>
    </row>
  </sheetData>
  <sheetProtection/>
  <mergeCells count="94">
    <mergeCell ref="D7:E7"/>
    <mergeCell ref="D83:E83"/>
    <mergeCell ref="D108:E108"/>
    <mergeCell ref="D85:E85"/>
    <mergeCell ref="D92:E92"/>
    <mergeCell ref="D61:E61"/>
    <mergeCell ref="D62:E62"/>
    <mergeCell ref="D63:E63"/>
    <mergeCell ref="D72:E72"/>
    <mergeCell ref="D66:E66"/>
    <mergeCell ref="D109:E109"/>
    <mergeCell ref="D110:E110"/>
    <mergeCell ref="H111:I113"/>
    <mergeCell ref="D55:E55"/>
    <mergeCell ref="D77:E77"/>
    <mergeCell ref="D78:E78"/>
    <mergeCell ref="D97:E97"/>
    <mergeCell ref="D106:E106"/>
    <mergeCell ref="D107:E107"/>
    <mergeCell ref="D86:E86"/>
    <mergeCell ref="C4:I4"/>
    <mergeCell ref="D6:E6"/>
    <mergeCell ref="D21:E21"/>
    <mergeCell ref="D33:E33"/>
    <mergeCell ref="D8:E8"/>
    <mergeCell ref="D9:E9"/>
    <mergeCell ref="D10:E10"/>
    <mergeCell ref="D14:E14"/>
    <mergeCell ref="D27:E27"/>
    <mergeCell ref="D31:E31"/>
    <mergeCell ref="D84:E84"/>
    <mergeCell ref="D57:E57"/>
    <mergeCell ref="D58:E58"/>
    <mergeCell ref="D60:E60"/>
    <mergeCell ref="D64:E64"/>
    <mergeCell ref="D65:E65"/>
    <mergeCell ref="D70:E70"/>
    <mergeCell ref="D73:E73"/>
    <mergeCell ref="D69:E69"/>
    <mergeCell ref="D71:E71"/>
    <mergeCell ref="D22:E22"/>
    <mergeCell ref="D54:E54"/>
    <mergeCell ref="D32:E32"/>
    <mergeCell ref="D56:E56"/>
    <mergeCell ref="D34:E34"/>
    <mergeCell ref="D44:E44"/>
    <mergeCell ref="D45:E45"/>
    <mergeCell ref="D46:E46"/>
    <mergeCell ref="D38:E38"/>
    <mergeCell ref="D39:E39"/>
    <mergeCell ref="D12:E12"/>
    <mergeCell ref="D20:E20"/>
    <mergeCell ref="D41:E41"/>
    <mergeCell ref="D23:E23"/>
    <mergeCell ref="D17:E17"/>
    <mergeCell ref="D18:E18"/>
    <mergeCell ref="D19:E19"/>
    <mergeCell ref="D15:E15"/>
    <mergeCell ref="D24:E24"/>
    <mergeCell ref="D25:E25"/>
    <mergeCell ref="D82:E82"/>
    <mergeCell ref="D43:E43"/>
    <mergeCell ref="D28:E28"/>
    <mergeCell ref="D42:E42"/>
    <mergeCell ref="D81:E81"/>
    <mergeCell ref="D79:E79"/>
    <mergeCell ref="D47:E47"/>
    <mergeCell ref="D68:E68"/>
    <mergeCell ref="D48:E48"/>
    <mergeCell ref="D35:E35"/>
    <mergeCell ref="D93:E93"/>
    <mergeCell ref="D94:E94"/>
    <mergeCell ref="D87:E87"/>
    <mergeCell ref="D88:E88"/>
    <mergeCell ref="D89:E89"/>
    <mergeCell ref="D90:E90"/>
    <mergeCell ref="D91:E91"/>
    <mergeCell ref="D105:E105"/>
    <mergeCell ref="D95:E95"/>
    <mergeCell ref="D96:E96"/>
    <mergeCell ref="D101:E101"/>
    <mergeCell ref="D103:E103"/>
    <mergeCell ref="D104:E104"/>
    <mergeCell ref="D98:E98"/>
    <mergeCell ref="D99:E99"/>
    <mergeCell ref="D100:E100"/>
    <mergeCell ref="D102:E102"/>
    <mergeCell ref="D40:E40"/>
    <mergeCell ref="D53:E53"/>
    <mergeCell ref="D52:E52"/>
    <mergeCell ref="D49:E49"/>
    <mergeCell ref="D30:E30"/>
    <mergeCell ref="D50:E50"/>
    <mergeCell ref="D51:E51"/>
  </mergeCells>
  <dataValidations count="2">
    <dataValidation type="whole" operator="greaterThanOrEqual" allowBlank="1" showErrorMessage="1" errorTitle="Neispravan iznos" error="Vrijednost mora biti cjelobrojna numerička veća ili jednaka nuli" sqref="H104:H110 G105:G110 G101:H103 F101:F110">
      <formula1>0</formula1>
    </dataValidation>
    <dataValidation type="whole" operator="greaterThanOrEqual" allowBlank="1" showErrorMessage="1" errorTitle="Nedozvoljen unos" error="Podatak mora biti pozitivan i cjelobrojan, u slučaju da je nula upišite nulu." sqref="F85:H88 F77:H80 F44:H45 F73:H74 F47:H47 F83:H83 F19:H20 F49:H49 F25:H25 F52:H54 F92:H92 F11:H11 F40:H40 F31:H32 F28:H28 F35:H35 F13:H14 F16:H16 F56:H61 F63:H71 F23:H23 F100:H100 F94:H96">
      <formula1>0</formula1>
    </dataValidation>
  </dataValidations>
  <printOptions/>
  <pageMargins left="0.2362204724409449" right="0.2362204724409449" top="0" bottom="0" header="0.31496062992125984" footer="0.31496062992125984"/>
  <pageSetup fitToWidth="0" horizontalDpi="600" verticalDpi="600" orientation="landscape" paperSize="9" scale="99" r:id="rId1"/>
  <rowBreaks count="2" manualBreakCount="2">
    <brk id="35" min="1" max="8" man="1"/>
    <brk id="74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</dc:creator>
  <cp:keywords/>
  <dc:description/>
  <cp:lastModifiedBy>Lucija</cp:lastModifiedBy>
  <cp:lastPrinted>2021-07-21T09:40:44Z</cp:lastPrinted>
  <dcterms:created xsi:type="dcterms:W3CDTF">2009-02-12T13:52:34Z</dcterms:created>
  <dcterms:modified xsi:type="dcterms:W3CDTF">2021-07-21T09:43:28Z</dcterms:modified>
  <cp:category/>
  <cp:version/>
  <cp:contentType/>
  <cp:contentStatus/>
</cp:coreProperties>
</file>